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4880" windowHeight="790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B51" i="1" l="1"/>
  <c r="AE50" i="1"/>
  <c r="E50" i="1"/>
  <c r="I50" i="1" s="1"/>
  <c r="AE49" i="1"/>
  <c r="I49" i="1"/>
  <c r="E49" i="1"/>
  <c r="AE48" i="1"/>
  <c r="E48" i="1"/>
  <c r="B44" i="1"/>
  <c r="AE43" i="1"/>
  <c r="I43" i="1"/>
  <c r="E43" i="1"/>
  <c r="AE42" i="1"/>
  <c r="E42" i="1"/>
  <c r="I42" i="1" s="1"/>
  <c r="AE41" i="1"/>
  <c r="E41" i="1"/>
  <c r="I41" i="1" s="1"/>
  <c r="AH34" i="1"/>
  <c r="AH35" i="1"/>
  <c r="AH33" i="1"/>
  <c r="AE28" i="1"/>
  <c r="AE29" i="1"/>
  <c r="AE27" i="1"/>
  <c r="AB22" i="1"/>
  <c r="AB23" i="1"/>
  <c r="AB21" i="1"/>
  <c r="Z16" i="1"/>
  <c r="Z17" i="1"/>
  <c r="I44" i="1" l="1"/>
  <c r="I46" i="1" s="1"/>
  <c r="E51" i="1"/>
  <c r="L48" i="1" s="1"/>
  <c r="I48" i="1"/>
  <c r="I51" i="1" s="1"/>
  <c r="I53" i="1" s="1"/>
  <c r="E44" i="1"/>
  <c r="F43" i="1" s="1"/>
  <c r="L41" i="1"/>
  <c r="F42" i="1"/>
  <c r="F48" i="1" l="1"/>
  <c r="F49" i="1"/>
  <c r="F50" i="1"/>
  <c r="F41" i="1"/>
  <c r="I11" i="1" l="1"/>
  <c r="B5" i="1" l="1"/>
  <c r="E10" i="1" l="1"/>
  <c r="E9" i="1"/>
  <c r="E3" i="1"/>
  <c r="E2" i="1"/>
  <c r="W3" i="1" l="1"/>
  <c r="W10" i="1" l="1"/>
  <c r="B36" i="1" l="1"/>
  <c r="E35" i="1"/>
  <c r="I35" i="1" s="1"/>
  <c r="E34" i="1"/>
  <c r="I34" i="1" s="1"/>
  <c r="E33" i="1"/>
  <c r="B30" i="1"/>
  <c r="E29" i="1"/>
  <c r="I29" i="1" s="1"/>
  <c r="E28" i="1"/>
  <c r="I28" i="1" s="1"/>
  <c r="E27" i="1"/>
  <c r="I27" i="1" s="1"/>
  <c r="B24" i="1"/>
  <c r="E23" i="1"/>
  <c r="I23" i="1" s="1"/>
  <c r="E22" i="1"/>
  <c r="I22" i="1" s="1"/>
  <c r="E21" i="1"/>
  <c r="I21" i="1" s="1"/>
  <c r="E17" i="1"/>
  <c r="I17" i="1" s="1"/>
  <c r="E16" i="1"/>
  <c r="E15" i="1"/>
  <c r="I15" i="1" s="1"/>
  <c r="B18" i="1"/>
  <c r="I10" i="1"/>
  <c r="B12" i="1"/>
  <c r="I3" i="1"/>
  <c r="E4" i="1"/>
  <c r="E36" i="1" l="1"/>
  <c r="L33" i="1" s="1"/>
  <c r="E18" i="1"/>
  <c r="L15" i="1" s="1"/>
  <c r="L2" i="1"/>
  <c r="I24" i="1"/>
  <c r="I16" i="1"/>
  <c r="I18" i="1" s="1"/>
  <c r="I33" i="1"/>
  <c r="I36" i="1" s="1"/>
  <c r="I38" i="1" s="1"/>
  <c r="I30" i="1"/>
  <c r="E30" i="1"/>
  <c r="E24" i="1"/>
  <c r="L21" i="1" s="1"/>
  <c r="E11" i="1"/>
  <c r="F2" i="1"/>
  <c r="F3" i="1"/>
  <c r="I2" i="1"/>
  <c r="I5" i="1" s="1"/>
  <c r="I9" i="1"/>
  <c r="I12" i="1" s="1"/>
  <c r="Q4" i="1" l="1"/>
  <c r="P4" i="1"/>
  <c r="S4" i="1"/>
  <c r="O4" i="1"/>
  <c r="R4" i="1"/>
  <c r="N4" i="1"/>
  <c r="R2" i="1"/>
  <c r="F35" i="1"/>
  <c r="F33" i="1"/>
  <c r="F34" i="1"/>
  <c r="F17" i="1"/>
  <c r="F27" i="1"/>
  <c r="L27" i="1"/>
  <c r="F16" i="1"/>
  <c r="F15" i="1"/>
  <c r="P2" i="1"/>
  <c r="N2" i="1"/>
  <c r="O2" i="1"/>
  <c r="Q2" i="1"/>
  <c r="L9" i="1"/>
  <c r="S9" i="1" s="1"/>
  <c r="F21" i="1"/>
  <c r="F23" i="1"/>
  <c r="F10" i="1"/>
  <c r="F28" i="1"/>
  <c r="F29" i="1"/>
  <c r="F22" i="1"/>
  <c r="F9" i="1"/>
  <c r="P9" i="1" l="1"/>
  <c r="R9" i="1"/>
  <c r="Q9" i="1"/>
  <c r="N9" i="1"/>
  <c r="T9" i="1"/>
  <c r="O9" i="1"/>
  <c r="Z15" i="1"/>
  <c r="W2" i="1"/>
  <c r="W4" i="1"/>
  <c r="W11" i="1" l="1"/>
  <c r="W9" i="1"/>
</calcChain>
</file>

<file path=xl/sharedStrings.xml><?xml version="1.0" encoding="utf-8"?>
<sst xmlns="http://schemas.openxmlformats.org/spreadsheetml/2006/main" count="110" uniqueCount="23">
  <si>
    <t>Village 7</t>
  </si>
  <si>
    <t>Units</t>
  </si>
  <si>
    <t>%</t>
  </si>
  <si>
    <t>Village 8</t>
  </si>
  <si>
    <t>Village 9</t>
  </si>
  <si>
    <t>HD</t>
  </si>
  <si>
    <t>LD</t>
  </si>
  <si>
    <t>MD</t>
  </si>
  <si>
    <t>Village 11</t>
  </si>
  <si>
    <t>Village 12</t>
  </si>
  <si>
    <t>Village 13</t>
  </si>
  <si>
    <t>Total</t>
  </si>
  <si>
    <t>Parks</t>
  </si>
  <si>
    <t>Trees</t>
  </si>
  <si>
    <t>Extra Roads</t>
  </si>
  <si>
    <t>Onsites</t>
  </si>
  <si>
    <t>Adj to model</t>
  </si>
  <si>
    <t>AA 2</t>
  </si>
  <si>
    <t>AA2</t>
  </si>
  <si>
    <t>AA 3</t>
  </si>
  <si>
    <t>AA3</t>
  </si>
  <si>
    <t>Shortage</t>
  </si>
  <si>
    <t>Model-now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</si>
</sst>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2" fontId="0" fillId="0" borderId="0" xfId="0" applyNumberFormat="1"/>
    <xf numFmtId="164" fontId="0" fillId="0" borderId="0" xfId="1" applyNumberFormat="1" applyFont="1"/>
    <xf numFmtId="164" fontId="0" fillId="0" borderId="0" xfId="0" applyNumberFormat="1"/>
    <xf numFmtId="1" fontId="0" fillId="0" borderId="0" xfId="0" applyNumberFormat="1"/>
    <xf numFmtId="164" fontId="0" fillId="0" borderId="1" xfId="1" applyNumberFormat="1" applyFont="1" applyBorder="1"/>
    <xf numFmtId="164" fontId="0" fillId="0" borderId="1" xfId="0" applyNumberFormat="1" applyBorder="1"/>
    <xf numFmtId="0" fontId="0" fillId="0" borderId="1" xfId="0" applyBorder="1"/>
    <xf numFmtId="44" fontId="0" fillId="0" borderId="0" xfId="0" applyNumberFormat="1"/>
    <xf numFmtId="164" fontId="0" fillId="2" borderId="0" xfId="0" applyNumberFormat="1" applyFill="1"/>
    <xf numFmtId="0" fontId="0" fillId="3" borderId="0" xfId="0" applyFill="1"/>
    <xf numFmtId="0" fontId="0" fillId="4" borderId="0" xfId="0" applyFill="1"/>
    <xf numFmtId="0" fontId="0" fillId="0" borderId="0" xfId="0" applyFill="1"/>
    <xf numFmtId="44" fontId="0" fillId="0" borderId="0" xfId="1" applyFont="1"/>
    <xf numFmtId="164" fontId="0" fillId="0" borderId="0" xfId="1" applyNumberFormat="1" applyFont="1" applyBorder="1"/>
    <xf numFmtId="164" fontId="0" fillId="0" borderId="0" xfId="0" applyNumberFormat="1" applyBorder="1"/>
    <xf numFmtId="164" fontId="0" fillId="4" borderId="0" xfId="0" applyNumberFormat="1" applyFill="1"/>
    <xf numFmtId="164" fontId="0" fillId="4" borderId="0" xfId="1" applyNumberFormat="1" applyFont="1" applyFill="1"/>
    <xf numFmtId="44" fontId="0" fillId="3" borderId="0" xfId="0" applyNumberFormat="1" applyFill="1"/>
    <xf numFmtId="164" fontId="0" fillId="3" borderId="0" xfId="0" applyNumberFormat="1" applyFill="1"/>
    <xf numFmtId="164" fontId="0" fillId="3" borderId="0" xfId="1" applyNumberFormat="1" applyFont="1" applyFill="1"/>
    <xf numFmtId="164" fontId="0" fillId="0" borderId="0" xfId="0" applyNumberFormat="1" applyFill="1"/>
    <xf numFmtId="44" fontId="0" fillId="0" borderId="1" xfId="1" applyFont="1" applyBorder="1"/>
    <xf numFmtId="44" fontId="0" fillId="4" borderId="0" xfId="1" applyFont="1" applyFill="1"/>
    <xf numFmtId="0" fontId="0" fillId="5" borderId="0" xfId="0" applyFill="1"/>
    <xf numFmtId="44" fontId="0" fillId="5" borderId="0" xfId="0" applyNumberForma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ngstog/Desktop/V7%20and%208%20Cost%20Analysis/V7%20and%20V8-Quantities%20GRL%209-15-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llage 7"/>
      <sheetName val="Village 8"/>
      <sheetName val="Road Lengths"/>
      <sheetName val="QTO ITEMS"/>
    </sheetNames>
    <sheetDataSet>
      <sheetData sheetId="0"/>
      <sheetData sheetId="1">
        <row r="124">
          <cell r="H124">
            <v>32259302.773955997</v>
          </cell>
          <cell r="K124">
            <v>31261000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3"/>
  <sheetViews>
    <sheetView tabSelected="1" zoomScale="80" zoomScaleNormal="80" workbookViewId="0">
      <selection activeCell="M63" sqref="M63"/>
    </sheetView>
  </sheetViews>
  <sheetFormatPr defaultRowHeight="15" x14ac:dyDescent="0.25"/>
  <cols>
    <col min="1" max="1" width="11.42578125" customWidth="1"/>
    <col min="2" max="2" width="5.85546875" customWidth="1"/>
    <col min="3" max="3" width="8.5703125" bestFit="1" customWidth="1"/>
    <col min="4" max="4" width="6.28515625" customWidth="1"/>
    <col min="5" max="5" width="5.5703125" bestFit="1" customWidth="1"/>
    <col min="6" max="6" width="7.7109375" bestFit="1" customWidth="1"/>
    <col min="7" max="7" width="3.42578125" customWidth="1"/>
    <col min="8" max="8" width="12.7109375" bestFit="1" customWidth="1"/>
    <col min="9" max="9" width="14.5703125" bestFit="1" customWidth="1"/>
    <col min="10" max="10" width="4.5703125" customWidth="1"/>
    <col min="11" max="11" width="11" customWidth="1"/>
    <col min="12" max="12" width="12.140625" bestFit="1" customWidth="1"/>
    <col min="13" max="13" width="9.140625" customWidth="1"/>
    <col min="14" max="14" width="15" customWidth="1"/>
    <col min="15" max="15" width="15" bestFit="1" customWidth="1"/>
    <col min="16" max="16" width="15" customWidth="1"/>
    <col min="17" max="21" width="15" bestFit="1" customWidth="1"/>
    <col min="22" max="22" width="15" customWidth="1"/>
    <col min="23" max="23" width="15.28515625" bestFit="1" customWidth="1"/>
    <col min="24" max="24" width="15.140625" bestFit="1" customWidth="1"/>
    <col min="25" max="29" width="15.28515625" bestFit="1" customWidth="1"/>
    <col min="30" max="32" width="15.140625" bestFit="1" customWidth="1"/>
    <col min="33" max="33" width="13.28515625" bestFit="1" customWidth="1"/>
    <col min="34" max="34" width="13.42578125" bestFit="1" customWidth="1"/>
  </cols>
  <sheetData>
    <row r="1" spans="1:26" x14ac:dyDescent="0.25">
      <c r="A1" t="s">
        <v>0</v>
      </c>
      <c r="B1" t="s">
        <v>1</v>
      </c>
      <c r="F1" t="s">
        <v>2</v>
      </c>
      <c r="K1" t="s">
        <v>0</v>
      </c>
      <c r="M1">
        <v>2015</v>
      </c>
      <c r="N1">
        <v>2016</v>
      </c>
      <c r="O1">
        <v>2017</v>
      </c>
      <c r="P1">
        <v>2018</v>
      </c>
      <c r="Q1">
        <v>2019</v>
      </c>
      <c r="R1">
        <v>2020</v>
      </c>
      <c r="S1">
        <v>2021</v>
      </c>
      <c r="T1">
        <v>2022</v>
      </c>
      <c r="U1">
        <v>2023</v>
      </c>
      <c r="V1">
        <v>2024</v>
      </c>
    </row>
    <row r="2" spans="1:26" x14ac:dyDescent="0.25">
      <c r="A2" t="s">
        <v>5</v>
      </c>
      <c r="B2">
        <v>0</v>
      </c>
      <c r="D2" t="s">
        <v>6</v>
      </c>
      <c r="E2">
        <f>B4</f>
        <v>375</v>
      </c>
      <c r="F2" s="1">
        <f>E2/E4</f>
        <v>0.732421875</v>
      </c>
      <c r="H2" s="2">
        <v>27000</v>
      </c>
      <c r="I2" s="2">
        <f>H2*E2</f>
        <v>10125000</v>
      </c>
      <c r="K2" s="10" t="s">
        <v>15</v>
      </c>
      <c r="L2" s="10">
        <f>E4</f>
        <v>512</v>
      </c>
      <c r="M2" s="10"/>
      <c r="N2" s="19">
        <f>(125/L2)*I5</f>
        <v>3140869.140625</v>
      </c>
      <c r="O2" s="19">
        <f>(100/L2)*I5</f>
        <v>2512695.3125</v>
      </c>
      <c r="P2" s="19">
        <f>(100/L2)*I5</f>
        <v>2512695.3125</v>
      </c>
      <c r="Q2" s="19">
        <f>(100/L2)*I5</f>
        <v>2512695.3125</v>
      </c>
      <c r="R2" s="19">
        <f>(87/L2)*I5</f>
        <v>2186044.921875</v>
      </c>
      <c r="S2" s="19"/>
      <c r="T2" s="19"/>
      <c r="U2" s="19"/>
      <c r="V2" s="19"/>
      <c r="W2" s="9">
        <f>SUM(N2:V2)</f>
        <v>12865000</v>
      </c>
    </row>
    <row r="3" spans="1:26" x14ac:dyDescent="0.25">
      <c r="A3" t="s">
        <v>7</v>
      </c>
      <c r="B3">
        <v>137</v>
      </c>
      <c r="D3" t="s">
        <v>7</v>
      </c>
      <c r="E3">
        <f>B3</f>
        <v>137</v>
      </c>
      <c r="F3" s="1">
        <f>E3/E4</f>
        <v>0.267578125</v>
      </c>
      <c r="H3" s="14">
        <v>20000</v>
      </c>
      <c r="I3" s="14">
        <f>H3*E3</f>
        <v>2740000</v>
      </c>
      <c r="K3" s="11" t="s">
        <v>12</v>
      </c>
      <c r="L3" s="16">
        <v>2109275</v>
      </c>
      <c r="M3" s="11"/>
      <c r="N3" s="16">
        <v>803091.83180280321</v>
      </c>
      <c r="O3" s="16"/>
      <c r="P3" s="16">
        <v>703091.83180280321</v>
      </c>
      <c r="Q3" s="16"/>
      <c r="R3" s="16">
        <v>603091.83180280321</v>
      </c>
      <c r="S3" s="11"/>
      <c r="T3" s="11"/>
      <c r="U3" s="11"/>
      <c r="V3" s="11"/>
      <c r="W3" s="9">
        <f t="shared" ref="W3:W4" si="0">SUM(N3:V3)</f>
        <v>2109275.4954084097</v>
      </c>
    </row>
    <row r="4" spans="1:26" x14ac:dyDescent="0.25">
      <c r="A4" s="7" t="s">
        <v>6</v>
      </c>
      <c r="B4" s="7">
        <v>375</v>
      </c>
      <c r="E4">
        <f>SUM(E2:E3)</f>
        <v>512</v>
      </c>
      <c r="H4" s="5" t="s">
        <v>14</v>
      </c>
      <c r="I4" s="5">
        <v>0</v>
      </c>
      <c r="K4" s="10" t="s">
        <v>13</v>
      </c>
      <c r="L4" s="19">
        <v>387426.49</v>
      </c>
      <c r="M4" s="10"/>
      <c r="N4" s="18">
        <f>(30/L2)*L4</f>
        <v>22700.770898437499</v>
      </c>
      <c r="O4" s="18">
        <f>(125/L2)*L4</f>
        <v>94586.54541015625</v>
      </c>
      <c r="P4" s="18">
        <f>(100/L2)*L4</f>
        <v>75669.236328125</v>
      </c>
      <c r="Q4" s="18">
        <f>(100/L2)*L4</f>
        <v>75669.236328125</v>
      </c>
      <c r="R4" s="18">
        <f>(100/L2)*L4</f>
        <v>75669.236328125</v>
      </c>
      <c r="S4" s="18">
        <f>(57/L2)*L4</f>
        <v>43131.464707031249</v>
      </c>
      <c r="T4" s="10"/>
      <c r="U4" s="10"/>
      <c r="V4" s="10"/>
      <c r="W4" s="9">
        <f t="shared" si="0"/>
        <v>387426.49</v>
      </c>
    </row>
    <row r="5" spans="1:26" x14ac:dyDescent="0.25">
      <c r="B5">
        <f>SUM(B2:B4)</f>
        <v>512</v>
      </c>
      <c r="I5" s="3">
        <f>SUM(I2:I4)</f>
        <v>12865000</v>
      </c>
    </row>
    <row r="6" spans="1:26" x14ac:dyDescent="0.25">
      <c r="I6" s="13"/>
    </row>
    <row r="8" spans="1:26" x14ac:dyDescent="0.25">
      <c r="A8" t="s">
        <v>3</v>
      </c>
      <c r="B8" t="s">
        <v>1</v>
      </c>
      <c r="F8" t="s">
        <v>2</v>
      </c>
      <c r="K8" t="s">
        <v>3</v>
      </c>
      <c r="M8">
        <v>2015</v>
      </c>
      <c r="N8">
        <v>2016</v>
      </c>
      <c r="O8">
        <v>2017</v>
      </c>
      <c r="P8">
        <v>2018</v>
      </c>
      <c r="Q8">
        <v>2019</v>
      </c>
      <c r="R8">
        <v>2020</v>
      </c>
      <c r="S8">
        <v>2021</v>
      </c>
      <c r="T8">
        <v>2022</v>
      </c>
      <c r="U8">
        <v>2023</v>
      </c>
      <c r="V8">
        <v>2024</v>
      </c>
    </row>
    <row r="9" spans="1:26" x14ac:dyDescent="0.25">
      <c r="A9" t="s">
        <v>5</v>
      </c>
      <c r="B9">
        <v>0</v>
      </c>
      <c r="D9" t="s">
        <v>6</v>
      </c>
      <c r="E9">
        <f>B11</f>
        <v>698</v>
      </c>
      <c r="F9" s="1">
        <f>E9/E11</f>
        <v>0.53486590038314175</v>
      </c>
      <c r="H9" s="2">
        <v>27000</v>
      </c>
      <c r="I9" s="3">
        <f>H9*E9</f>
        <v>18846000</v>
      </c>
      <c r="K9" s="10" t="s">
        <v>15</v>
      </c>
      <c r="L9" s="10">
        <f>E11</f>
        <v>1305</v>
      </c>
      <c r="M9" s="10"/>
      <c r="N9" s="18">
        <f>(300/L9)*I12</f>
        <v>7352713.2813691944</v>
      </c>
      <c r="O9" s="18">
        <f>(150/L9)*I12</f>
        <v>3676356.6406845972</v>
      </c>
      <c r="P9" s="18">
        <f>(240/L9)*I12</f>
        <v>5882170.6250953553</v>
      </c>
      <c r="Q9" s="18">
        <f>(225/L9)*I12</f>
        <v>5514534.9610268967</v>
      </c>
      <c r="R9" s="18">
        <f>(190/L9)*I12</f>
        <v>4656718.4115338232</v>
      </c>
      <c r="S9" s="18">
        <f>(150/L9)*I12</f>
        <v>3676356.6406845972</v>
      </c>
      <c r="T9" s="18">
        <f>(50/L9)*I12</f>
        <v>1225452.2135615323</v>
      </c>
      <c r="U9" s="19"/>
      <c r="V9" s="19"/>
      <c r="W9" s="9">
        <f>SUM(N9:V9)</f>
        <v>31984302.773955997</v>
      </c>
    </row>
    <row r="10" spans="1:26" x14ac:dyDescent="0.25">
      <c r="A10" t="s">
        <v>7</v>
      </c>
      <c r="B10">
        <v>607</v>
      </c>
      <c r="C10" s="4"/>
      <c r="D10" t="s">
        <v>7</v>
      </c>
      <c r="E10">
        <f>B10</f>
        <v>607</v>
      </c>
      <c r="F10" s="1">
        <f>E10/E11</f>
        <v>0.46513409961685825</v>
      </c>
      <c r="H10" s="14">
        <v>20000</v>
      </c>
      <c r="I10" s="15">
        <f>H10*E10</f>
        <v>12140000</v>
      </c>
      <c r="K10" s="11" t="s">
        <v>12</v>
      </c>
      <c r="L10" s="16">
        <v>4367981</v>
      </c>
      <c r="M10" s="11"/>
      <c r="N10" s="16">
        <v>712959.7873368779</v>
      </c>
      <c r="O10" s="16">
        <v>90132</v>
      </c>
      <c r="P10" s="16">
        <v>1188266.3122281297</v>
      </c>
      <c r="Q10" s="16"/>
      <c r="R10" s="16">
        <v>1188266.3122281297</v>
      </c>
      <c r="S10" s="16"/>
      <c r="T10" s="16">
        <v>1188266.3122281297</v>
      </c>
      <c r="U10" s="11"/>
      <c r="V10" s="11"/>
      <c r="W10" s="9">
        <f t="shared" ref="W10:W11" si="1">SUM(N10:V10)</f>
        <v>4367890.7240212671</v>
      </c>
      <c r="X10" s="8"/>
    </row>
    <row r="11" spans="1:26" x14ac:dyDescent="0.25">
      <c r="A11" s="7" t="s">
        <v>6</v>
      </c>
      <c r="B11" s="7">
        <v>698</v>
      </c>
      <c r="C11" s="4"/>
      <c r="E11">
        <f>SUM(E9:E10)</f>
        <v>1305</v>
      </c>
      <c r="H11" s="5" t="s">
        <v>14</v>
      </c>
      <c r="I11" s="6">
        <f>'[1]Village 8'!$H$124-'[1]Village 8'!$K$124</f>
        <v>998302.77395599708</v>
      </c>
      <c r="K11" s="10" t="s">
        <v>13</v>
      </c>
      <c r="L11" s="19">
        <v>1030928</v>
      </c>
      <c r="M11" s="10"/>
      <c r="N11" s="18">
        <v>0</v>
      </c>
      <c r="O11" s="18">
        <v>95587.960153256703</v>
      </c>
      <c r="P11" s="18">
        <v>139827.01609195402</v>
      </c>
      <c r="Q11" s="18">
        <v>171426.3417624521</v>
      </c>
      <c r="R11" s="18">
        <v>164316.49348659004</v>
      </c>
      <c r="S11" s="18">
        <v>155626.67892720306</v>
      </c>
      <c r="T11" s="18">
        <v>132717.16781609194</v>
      </c>
      <c r="U11" s="18">
        <v>90058.07816091954</v>
      </c>
      <c r="V11" s="18">
        <v>81368.263601532555</v>
      </c>
      <c r="W11" s="9">
        <f t="shared" si="1"/>
        <v>1030927.9999999999</v>
      </c>
    </row>
    <row r="12" spans="1:26" x14ac:dyDescent="0.25">
      <c r="B12">
        <f>SUM(B10:B11)</f>
        <v>1305</v>
      </c>
      <c r="I12" s="3">
        <f>SUM(I9:I11)</f>
        <v>31984302.773955997</v>
      </c>
    </row>
    <row r="13" spans="1:26" x14ac:dyDescent="0.25">
      <c r="I13" s="13"/>
    </row>
    <row r="14" spans="1:26" x14ac:dyDescent="0.25">
      <c r="A14" t="s">
        <v>4</v>
      </c>
      <c r="B14" t="s">
        <v>1</v>
      </c>
      <c r="F14" t="s">
        <v>2</v>
      </c>
      <c r="K14" t="s">
        <v>4</v>
      </c>
      <c r="M14">
        <v>2015</v>
      </c>
      <c r="N14">
        <v>2016</v>
      </c>
      <c r="O14">
        <v>2017</v>
      </c>
      <c r="P14">
        <v>2018</v>
      </c>
      <c r="Q14">
        <v>2019</v>
      </c>
      <c r="R14">
        <v>2020</v>
      </c>
      <c r="S14">
        <v>2021</v>
      </c>
      <c r="T14">
        <v>2022</v>
      </c>
      <c r="U14">
        <v>2023</v>
      </c>
      <c r="V14">
        <v>2024</v>
      </c>
      <c r="W14">
        <v>2025</v>
      </c>
      <c r="X14">
        <v>2026</v>
      </c>
      <c r="Y14">
        <v>2027</v>
      </c>
    </row>
    <row r="15" spans="1:26" x14ac:dyDescent="0.25">
      <c r="A15" t="s">
        <v>5</v>
      </c>
      <c r="B15">
        <v>0</v>
      </c>
      <c r="D15" t="s">
        <v>6</v>
      </c>
      <c r="E15">
        <f>B17</f>
        <v>393</v>
      </c>
      <c r="F15" s="1">
        <f>E15/E18</f>
        <v>0.37679769894534998</v>
      </c>
      <c r="H15" s="2">
        <v>27000</v>
      </c>
      <c r="I15" s="3">
        <f>H15*E15</f>
        <v>10611000</v>
      </c>
      <c r="K15" s="10" t="s">
        <v>15</v>
      </c>
      <c r="L15" s="10">
        <f>E18</f>
        <v>1043</v>
      </c>
      <c r="M15" s="10"/>
      <c r="N15" s="10"/>
      <c r="O15" s="10"/>
      <c r="P15" s="10"/>
      <c r="Q15" s="10"/>
      <c r="R15" s="10"/>
      <c r="S15" s="19">
        <v>3395637.5838926174</v>
      </c>
      <c r="T15" s="19">
        <v>3848389.2617449663</v>
      </c>
      <c r="U15" s="19">
        <v>4640704.6979865767</v>
      </c>
      <c r="V15" s="19">
        <v>4640704.6979865767</v>
      </c>
      <c r="W15" s="19">
        <v>4414328.859060402</v>
      </c>
      <c r="X15" s="19">
        <v>2671234.8993288591</v>
      </c>
      <c r="Y15" s="10"/>
      <c r="Z15" s="9">
        <f>SUM(M15:Y15)</f>
        <v>23610999.999999996</v>
      </c>
    </row>
    <row r="16" spans="1:26" x14ac:dyDescent="0.25">
      <c r="A16" t="s">
        <v>7</v>
      </c>
      <c r="B16">
        <v>650</v>
      </c>
      <c r="D16" t="s">
        <v>7</v>
      </c>
      <c r="E16">
        <f>B16</f>
        <v>650</v>
      </c>
      <c r="F16" s="1">
        <f>E16/E18</f>
        <v>0.62320230105465002</v>
      </c>
      <c r="H16" s="2">
        <v>20000</v>
      </c>
      <c r="I16" s="3">
        <f>H16*E16</f>
        <v>13000000</v>
      </c>
      <c r="K16" s="11" t="s">
        <v>12</v>
      </c>
      <c r="L16" s="17">
        <v>4288449</v>
      </c>
      <c r="M16" s="11"/>
      <c r="N16" s="11"/>
      <c r="O16" s="11"/>
      <c r="P16" s="11"/>
      <c r="Q16" s="11"/>
      <c r="R16" s="11"/>
      <c r="S16" s="16">
        <v>1072112.2522957949</v>
      </c>
      <c r="T16" s="16"/>
      <c r="U16" s="16">
        <v>1072112.2522957949</v>
      </c>
      <c r="V16" s="16">
        <v>1072112.2522957949</v>
      </c>
      <c r="W16" s="16"/>
      <c r="X16" s="16">
        <v>1072112.2522957949</v>
      </c>
      <c r="Y16" s="11"/>
      <c r="Z16" s="9">
        <f t="shared" ref="Z16:Z17" si="2">SUM(M16:Y16)</f>
        <v>4288449.0091831796</v>
      </c>
    </row>
    <row r="17" spans="1:33" x14ac:dyDescent="0.25">
      <c r="A17" s="7" t="s">
        <v>6</v>
      </c>
      <c r="B17" s="7">
        <v>393</v>
      </c>
      <c r="D17" s="7" t="s">
        <v>5</v>
      </c>
      <c r="E17" s="7">
        <f>B15</f>
        <v>0</v>
      </c>
      <c r="F17">
        <f>E17/E18</f>
        <v>0</v>
      </c>
      <c r="H17" s="5">
        <v>10000</v>
      </c>
      <c r="I17" s="6">
        <f>H17*E17</f>
        <v>0</v>
      </c>
      <c r="K17" s="10" t="s">
        <v>13</v>
      </c>
      <c r="L17" s="20">
        <v>567891</v>
      </c>
      <c r="M17" s="10"/>
      <c r="N17" s="10"/>
      <c r="O17" s="10"/>
      <c r="P17" s="10"/>
      <c r="Q17" s="10"/>
      <c r="R17" s="10"/>
      <c r="S17" s="19">
        <v>40291.399468342192</v>
      </c>
      <c r="T17" s="19">
        <v>92561.32310294827</v>
      </c>
      <c r="U17" s="19">
        <v>111618.06609473175</v>
      </c>
      <c r="V17" s="19">
        <v>111618.06609473175</v>
      </c>
      <c r="W17" s="19">
        <v>106173.28238279361</v>
      </c>
      <c r="X17" s="19">
        <v>105628.8040115998</v>
      </c>
      <c r="Y17" s="10"/>
      <c r="Z17" s="9">
        <f t="shared" si="2"/>
        <v>567890.94115514727</v>
      </c>
    </row>
    <row r="18" spans="1:33" x14ac:dyDescent="0.25">
      <c r="B18">
        <f>SUM(B15:B17)</f>
        <v>1043</v>
      </c>
      <c r="E18">
        <f>SUM(E15:E17)</f>
        <v>1043</v>
      </c>
      <c r="I18" s="3">
        <f>SUM(I15:I17)</f>
        <v>23611000</v>
      </c>
      <c r="Z18" s="21"/>
    </row>
    <row r="19" spans="1:33" x14ac:dyDescent="0.25">
      <c r="I19" s="2"/>
    </row>
    <row r="20" spans="1:33" x14ac:dyDescent="0.25">
      <c r="A20" t="s">
        <v>8</v>
      </c>
      <c r="B20" t="s">
        <v>1</v>
      </c>
      <c r="F20" t="s">
        <v>2</v>
      </c>
      <c r="K20" t="s">
        <v>8</v>
      </c>
      <c r="M20">
        <v>2015</v>
      </c>
      <c r="N20">
        <v>2016</v>
      </c>
      <c r="O20">
        <v>2017</v>
      </c>
      <c r="P20">
        <v>2018</v>
      </c>
      <c r="Q20">
        <v>2019</v>
      </c>
      <c r="R20">
        <v>2020</v>
      </c>
      <c r="S20">
        <v>2021</v>
      </c>
      <c r="T20">
        <v>2022</v>
      </c>
      <c r="U20">
        <v>2023</v>
      </c>
      <c r="V20">
        <v>2024</v>
      </c>
      <c r="W20">
        <v>2025</v>
      </c>
      <c r="X20">
        <v>2026</v>
      </c>
      <c r="Y20">
        <v>2027</v>
      </c>
      <c r="Z20">
        <v>2028</v>
      </c>
      <c r="AA20">
        <v>2029</v>
      </c>
    </row>
    <row r="21" spans="1:33" x14ac:dyDescent="0.25">
      <c r="A21" t="s">
        <v>5</v>
      </c>
      <c r="B21">
        <v>738</v>
      </c>
      <c r="D21" t="s">
        <v>6</v>
      </c>
      <c r="E21">
        <f>B23</f>
        <v>0</v>
      </c>
      <c r="F21" s="1">
        <f>E21/E24</f>
        <v>0</v>
      </c>
      <c r="H21" s="2">
        <v>27000</v>
      </c>
      <c r="I21" s="3">
        <f>H21*E21</f>
        <v>0</v>
      </c>
      <c r="K21" s="10" t="s">
        <v>15</v>
      </c>
      <c r="L21" s="10">
        <f>E24</f>
        <v>1157</v>
      </c>
      <c r="M21" s="10"/>
      <c r="N21" s="10"/>
      <c r="O21" s="10"/>
      <c r="P21" s="10"/>
      <c r="Q21" s="10"/>
      <c r="R21" s="10"/>
      <c r="S21" s="10"/>
      <c r="T21" s="10"/>
      <c r="U21" s="19">
        <v>1362143.4745030249</v>
      </c>
      <c r="V21" s="19">
        <v>2724286.9490060499</v>
      </c>
      <c r="W21" s="19">
        <v>2724286.9490060499</v>
      </c>
      <c r="X21" s="19">
        <v>2724286.9490060499</v>
      </c>
      <c r="Y21" s="19">
        <v>2724286.9490060499</v>
      </c>
      <c r="Z21" s="19">
        <v>2642558.3405358689</v>
      </c>
      <c r="AA21" s="19">
        <v>858150.38893690577</v>
      </c>
      <c r="AB21" s="9">
        <f>SUM(M21:AA21)</f>
        <v>15759999.999999998</v>
      </c>
    </row>
    <row r="22" spans="1:33" x14ac:dyDescent="0.25">
      <c r="A22" t="s">
        <v>7</v>
      </c>
      <c r="B22">
        <v>419</v>
      </c>
      <c r="D22" t="s">
        <v>7</v>
      </c>
      <c r="E22">
        <f>B22</f>
        <v>419</v>
      </c>
      <c r="F22" s="1">
        <f>E22/E24</f>
        <v>0.36214347450302509</v>
      </c>
      <c r="H22" s="2">
        <v>20000</v>
      </c>
      <c r="I22" s="3">
        <f>H22*E22</f>
        <v>8380000</v>
      </c>
      <c r="K22" s="11" t="s">
        <v>12</v>
      </c>
      <c r="L22" s="17">
        <v>4757176.8970517153</v>
      </c>
      <c r="M22" s="11"/>
      <c r="N22" s="11"/>
      <c r="O22" s="11"/>
      <c r="P22" s="11"/>
      <c r="Q22" s="11"/>
      <c r="R22" s="11"/>
      <c r="S22" s="11"/>
      <c r="T22" s="11"/>
      <c r="U22" s="16"/>
      <c r="V22" s="16">
        <v>1189294.2242629288</v>
      </c>
      <c r="W22" s="16"/>
      <c r="X22" s="16">
        <v>1189294.2242629288</v>
      </c>
      <c r="Y22" s="16">
        <v>1189294.2242629288</v>
      </c>
      <c r="Z22" s="16"/>
      <c r="AA22" s="16">
        <v>1189294.2242629288</v>
      </c>
      <c r="AB22" s="9">
        <f t="shared" ref="AB22:AB23" si="3">SUM(M22:AA22)</f>
        <v>4757176.8970517153</v>
      </c>
    </row>
    <row r="23" spans="1:33" x14ac:dyDescent="0.25">
      <c r="A23" s="7" t="s">
        <v>6</v>
      </c>
      <c r="B23" s="7">
        <v>0</v>
      </c>
      <c r="D23" s="7" t="s">
        <v>5</v>
      </c>
      <c r="E23" s="7">
        <f>B21</f>
        <v>738</v>
      </c>
      <c r="F23" s="1">
        <f>E23/E24</f>
        <v>0.63785652549697491</v>
      </c>
      <c r="H23" s="5">
        <v>10000</v>
      </c>
      <c r="I23" s="6">
        <f>H23*E23</f>
        <v>7380000</v>
      </c>
      <c r="K23" s="10" t="s">
        <v>13</v>
      </c>
      <c r="L23" s="20">
        <v>629961.4754712421</v>
      </c>
      <c r="M23" s="10"/>
      <c r="N23" s="10"/>
      <c r="O23" s="10"/>
      <c r="P23" s="10"/>
      <c r="Q23" s="10"/>
      <c r="R23" s="10"/>
      <c r="S23" s="10"/>
      <c r="T23" s="10"/>
      <c r="U23" s="19">
        <v>54447.837119381336</v>
      </c>
      <c r="V23" s="19">
        <v>108895.67423876267</v>
      </c>
      <c r="W23" s="19">
        <v>108895.67423876267</v>
      </c>
      <c r="X23" s="19">
        <v>108895.67423876267</v>
      </c>
      <c r="Y23" s="19">
        <v>108895.67423876267</v>
      </c>
      <c r="Z23" s="19">
        <v>105628.8040115998</v>
      </c>
      <c r="AA23" s="19">
        <v>34302.137385210241</v>
      </c>
      <c r="AB23" s="9">
        <f t="shared" si="3"/>
        <v>629961.4754712421</v>
      </c>
    </row>
    <row r="24" spans="1:33" x14ac:dyDescent="0.25">
      <c r="B24">
        <f>SUM(B21:B23)</f>
        <v>1157</v>
      </c>
      <c r="E24">
        <f>SUM(E21:E23)</f>
        <v>1157</v>
      </c>
      <c r="I24" s="3">
        <f>SUM(I21:I23)</f>
        <v>15760000</v>
      </c>
    </row>
    <row r="25" spans="1:33" x14ac:dyDescent="0.25">
      <c r="I25" s="13"/>
    </row>
    <row r="26" spans="1:33" x14ac:dyDescent="0.25">
      <c r="A26" t="s">
        <v>9</v>
      </c>
      <c r="B26" t="s">
        <v>1</v>
      </c>
      <c r="F26" t="s">
        <v>2</v>
      </c>
      <c r="K26" t="s">
        <v>9</v>
      </c>
      <c r="M26">
        <v>2015</v>
      </c>
      <c r="N26">
        <v>2016</v>
      </c>
      <c r="O26">
        <v>2017</v>
      </c>
      <c r="P26">
        <v>2018</v>
      </c>
      <c r="Q26">
        <v>2019</v>
      </c>
      <c r="R26">
        <v>2020</v>
      </c>
      <c r="S26">
        <v>2021</v>
      </c>
      <c r="T26">
        <v>2022</v>
      </c>
      <c r="U26">
        <v>2023</v>
      </c>
      <c r="V26">
        <v>2024</v>
      </c>
      <c r="W26">
        <v>2025</v>
      </c>
      <c r="X26">
        <v>2026</v>
      </c>
      <c r="Y26">
        <v>2027</v>
      </c>
      <c r="Z26">
        <v>2028</v>
      </c>
      <c r="AA26">
        <v>2029</v>
      </c>
      <c r="AB26">
        <v>2030</v>
      </c>
      <c r="AC26">
        <v>2031</v>
      </c>
      <c r="AD26">
        <v>2032</v>
      </c>
    </row>
    <row r="27" spans="1:33" x14ac:dyDescent="0.25">
      <c r="A27" t="s">
        <v>5</v>
      </c>
      <c r="B27">
        <v>0</v>
      </c>
      <c r="D27" t="s">
        <v>6</v>
      </c>
      <c r="E27">
        <f>B29</f>
        <v>414</v>
      </c>
      <c r="F27" s="1">
        <f>E27/E30</f>
        <v>0.85010266940451751</v>
      </c>
      <c r="H27" s="2">
        <v>27000</v>
      </c>
      <c r="I27" s="3">
        <f>H27*E27</f>
        <v>11178000</v>
      </c>
      <c r="K27" s="10" t="s">
        <v>15</v>
      </c>
      <c r="L27" s="10">
        <f>E30</f>
        <v>487</v>
      </c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9">
        <v>1297535.5</v>
      </c>
      <c r="Y27" s="19">
        <v>2595071.5</v>
      </c>
      <c r="Z27" s="19">
        <v>2854579</v>
      </c>
      <c r="AA27" s="19">
        <v>2802677.5</v>
      </c>
      <c r="AB27" s="19">
        <v>3088135.5</v>
      </c>
      <c r="AC27" s="19"/>
      <c r="AD27" s="18"/>
      <c r="AE27" s="9">
        <f>SUM(M27:AD27)</f>
        <v>12637999</v>
      </c>
    </row>
    <row r="28" spans="1:33" x14ac:dyDescent="0.25">
      <c r="A28" t="s">
        <v>7</v>
      </c>
      <c r="B28">
        <v>73</v>
      </c>
      <c r="D28" t="s">
        <v>7</v>
      </c>
      <c r="E28">
        <f>B28</f>
        <v>73</v>
      </c>
      <c r="F28" s="1">
        <f>E28/E30</f>
        <v>0.14989733059548255</v>
      </c>
      <c r="H28" s="2">
        <v>20000</v>
      </c>
      <c r="I28" s="3">
        <f>H28*E28</f>
        <v>1460000</v>
      </c>
      <c r="K28" s="11" t="s">
        <v>12</v>
      </c>
      <c r="L28" s="17">
        <v>2002372</v>
      </c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6"/>
      <c r="Y28" s="16">
        <v>500593</v>
      </c>
      <c r="Z28" s="16">
        <v>500593</v>
      </c>
      <c r="AA28" s="16">
        <v>500593</v>
      </c>
      <c r="AB28" s="16">
        <v>500593</v>
      </c>
      <c r="AC28" s="16"/>
      <c r="AD28" s="16"/>
      <c r="AE28" s="9">
        <f t="shared" ref="AE28:AE29" si="4">SUM(M28:AD28)</f>
        <v>2002372</v>
      </c>
    </row>
    <row r="29" spans="1:33" x14ac:dyDescent="0.25">
      <c r="A29" s="7" t="s">
        <v>6</v>
      </c>
      <c r="B29" s="7">
        <v>414</v>
      </c>
      <c r="D29" s="7" t="s">
        <v>5</v>
      </c>
      <c r="E29" s="7">
        <f>B27</f>
        <v>0</v>
      </c>
      <c r="F29" s="1">
        <f>E29/E30</f>
        <v>0</v>
      </c>
      <c r="H29" s="5">
        <v>10000</v>
      </c>
      <c r="I29" s="6">
        <f>H29*E29</f>
        <v>0</v>
      </c>
      <c r="K29" s="10" t="s">
        <v>13</v>
      </c>
      <c r="L29" s="20">
        <v>265159.5</v>
      </c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9">
        <v>27223.5</v>
      </c>
      <c r="Y29" s="19">
        <v>54447.5</v>
      </c>
      <c r="Z29" s="19">
        <v>59892.5</v>
      </c>
      <c r="AA29" s="19">
        <v>58803.5</v>
      </c>
      <c r="AB29" s="19">
        <v>64792.5</v>
      </c>
      <c r="AC29" s="19"/>
      <c r="AD29" s="19"/>
      <c r="AE29" s="9">
        <f t="shared" si="4"/>
        <v>265159.5</v>
      </c>
    </row>
    <row r="30" spans="1:33" x14ac:dyDescent="0.25">
      <c r="B30">
        <f>SUM(B27:B29)</f>
        <v>487</v>
      </c>
      <c r="E30">
        <f>SUM(E27:E29)</f>
        <v>487</v>
      </c>
      <c r="I30" s="3">
        <f>SUM(I27:I29)</f>
        <v>12638000</v>
      </c>
    </row>
    <row r="31" spans="1:33" x14ac:dyDescent="0.25">
      <c r="I31" s="13"/>
    </row>
    <row r="32" spans="1:33" x14ac:dyDescent="0.25">
      <c r="A32" t="s">
        <v>10</v>
      </c>
      <c r="B32" t="s">
        <v>1</v>
      </c>
      <c r="F32" t="s">
        <v>2</v>
      </c>
      <c r="K32" t="s">
        <v>10</v>
      </c>
      <c r="M32">
        <v>2015</v>
      </c>
      <c r="N32">
        <v>2016</v>
      </c>
      <c r="O32">
        <v>2017</v>
      </c>
      <c r="P32">
        <v>2018</v>
      </c>
      <c r="Q32">
        <v>2019</v>
      </c>
      <c r="R32">
        <v>2020</v>
      </c>
      <c r="S32">
        <v>2021</v>
      </c>
      <c r="T32">
        <v>2022</v>
      </c>
      <c r="U32">
        <v>2023</v>
      </c>
      <c r="V32">
        <v>2024</v>
      </c>
      <c r="W32">
        <v>2025</v>
      </c>
      <c r="X32">
        <v>2026</v>
      </c>
      <c r="Y32">
        <v>2027</v>
      </c>
      <c r="Z32">
        <v>2028</v>
      </c>
      <c r="AA32">
        <v>2029</v>
      </c>
      <c r="AB32">
        <v>2030</v>
      </c>
      <c r="AC32">
        <v>2031</v>
      </c>
      <c r="AD32">
        <v>2032</v>
      </c>
      <c r="AE32">
        <v>2033</v>
      </c>
      <c r="AF32">
        <v>2034</v>
      </c>
      <c r="AG32">
        <v>2035</v>
      </c>
    </row>
    <row r="33" spans="1:34" x14ac:dyDescent="0.25">
      <c r="A33" t="s">
        <v>5</v>
      </c>
      <c r="B33">
        <v>0</v>
      </c>
      <c r="D33" t="s">
        <v>6</v>
      </c>
      <c r="E33">
        <f>B35</f>
        <v>271</v>
      </c>
      <c r="F33" s="1">
        <f>E33/E36</f>
        <v>0.85759493670886078</v>
      </c>
      <c r="H33" s="2">
        <v>27000</v>
      </c>
      <c r="I33" s="3">
        <f>H33*E33</f>
        <v>7317000</v>
      </c>
      <c r="K33" s="10" t="s">
        <v>15</v>
      </c>
      <c r="L33" s="10">
        <f>E36</f>
        <v>316</v>
      </c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8"/>
      <c r="Z33" s="18"/>
      <c r="AA33" s="18">
        <v>650118</v>
      </c>
      <c r="AB33" s="18">
        <v>1300236.5</v>
      </c>
      <c r="AC33" s="18">
        <v>2275414.5</v>
      </c>
      <c r="AD33" s="19">
        <v>2600473.5</v>
      </c>
      <c r="AE33" s="18">
        <v>1404255.5</v>
      </c>
      <c r="AF33" s="18"/>
      <c r="AG33" s="19"/>
      <c r="AH33" s="9">
        <f>SUM(M33:AG33)</f>
        <v>8230498</v>
      </c>
    </row>
    <row r="34" spans="1:34" x14ac:dyDescent="0.25">
      <c r="A34" t="s">
        <v>7</v>
      </c>
      <c r="B34">
        <v>45</v>
      </c>
      <c r="D34" t="s">
        <v>7</v>
      </c>
      <c r="E34">
        <f>B34</f>
        <v>45</v>
      </c>
      <c r="F34" s="1">
        <f>E34/E36</f>
        <v>0.14240506329113925</v>
      </c>
      <c r="H34" s="2">
        <v>20000</v>
      </c>
      <c r="I34" s="3">
        <f>H34*E34</f>
        <v>900000</v>
      </c>
      <c r="K34" s="11" t="s">
        <v>12</v>
      </c>
      <c r="L34" s="17">
        <v>1301335.5</v>
      </c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6"/>
      <c r="AB34" s="16">
        <v>433778.5</v>
      </c>
      <c r="AC34" s="16"/>
      <c r="AD34" s="16">
        <v>433778.5</v>
      </c>
      <c r="AE34" s="16">
        <v>433778.5</v>
      </c>
      <c r="AF34" s="16"/>
      <c r="AG34" s="16"/>
      <c r="AH34" s="9">
        <f t="shared" ref="AH34:AH35" si="5">SUM(M34:AG34)</f>
        <v>1301335.5</v>
      </c>
    </row>
    <row r="35" spans="1:34" x14ac:dyDescent="0.25">
      <c r="A35" s="7" t="s">
        <v>6</v>
      </c>
      <c r="B35" s="7">
        <v>271</v>
      </c>
      <c r="D35" s="7" t="s">
        <v>5</v>
      </c>
      <c r="E35" s="7">
        <f>B33</f>
        <v>0</v>
      </c>
      <c r="F35" s="1">
        <f>E35/E36</f>
        <v>0</v>
      </c>
      <c r="H35" s="5">
        <v>10000</v>
      </c>
      <c r="I35" s="6">
        <f>H35*E35</f>
        <v>0</v>
      </c>
      <c r="K35" s="10" t="s">
        <v>13</v>
      </c>
      <c r="L35" s="20">
        <v>172325.5</v>
      </c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8"/>
      <c r="Z35" s="18"/>
      <c r="AA35" s="18">
        <v>13611.5</v>
      </c>
      <c r="AB35" s="18">
        <v>27223.5</v>
      </c>
      <c r="AC35" s="18">
        <v>47641.5</v>
      </c>
      <c r="AD35" s="18">
        <v>54447.5</v>
      </c>
      <c r="AE35" s="18">
        <v>29401.5</v>
      </c>
      <c r="AF35" s="18"/>
      <c r="AG35" s="18"/>
      <c r="AH35" s="9">
        <f t="shared" si="5"/>
        <v>172325.5</v>
      </c>
    </row>
    <row r="36" spans="1:34" x14ac:dyDescent="0.25">
      <c r="B36">
        <f>SUM(B33:B35)</f>
        <v>316</v>
      </c>
      <c r="E36">
        <f>SUM(E33:E35)</f>
        <v>316</v>
      </c>
      <c r="I36" s="3">
        <f>SUM(I33:I35)</f>
        <v>8217000</v>
      </c>
    </row>
    <row r="37" spans="1:34" x14ac:dyDescent="0.25">
      <c r="H37" t="s">
        <v>16</v>
      </c>
      <c r="I37" s="22">
        <v>13498</v>
      </c>
    </row>
    <row r="38" spans="1:34" x14ac:dyDescent="0.25">
      <c r="H38" s="12" t="s">
        <v>11</v>
      </c>
      <c r="I38" s="21">
        <f>I36+I37</f>
        <v>8230498</v>
      </c>
    </row>
    <row r="40" spans="1:34" x14ac:dyDescent="0.25">
      <c r="A40" t="s">
        <v>17</v>
      </c>
      <c r="B40" t="s">
        <v>1</v>
      </c>
      <c r="F40" t="s">
        <v>2</v>
      </c>
      <c r="K40" t="s">
        <v>18</v>
      </c>
      <c r="M40">
        <v>2015</v>
      </c>
      <c r="N40">
        <v>2016</v>
      </c>
      <c r="O40">
        <v>2017</v>
      </c>
      <c r="P40">
        <v>2018</v>
      </c>
      <c r="Q40">
        <v>2019</v>
      </c>
      <c r="R40">
        <v>2020</v>
      </c>
      <c r="S40">
        <v>2021</v>
      </c>
      <c r="T40">
        <v>2022</v>
      </c>
      <c r="U40">
        <v>2023</v>
      </c>
      <c r="V40">
        <v>2024</v>
      </c>
      <c r="W40">
        <v>2025</v>
      </c>
      <c r="X40">
        <v>2026</v>
      </c>
      <c r="Y40">
        <v>2027</v>
      </c>
      <c r="Z40">
        <v>2028</v>
      </c>
      <c r="AA40">
        <v>2029</v>
      </c>
      <c r="AB40">
        <v>2030</v>
      </c>
      <c r="AC40">
        <v>2031</v>
      </c>
      <c r="AD40">
        <v>2032</v>
      </c>
    </row>
    <row r="41" spans="1:34" x14ac:dyDescent="0.25">
      <c r="A41" t="s">
        <v>5</v>
      </c>
      <c r="B41">
        <v>0</v>
      </c>
      <c r="D41" t="s">
        <v>6</v>
      </c>
      <c r="E41">
        <f>B43</f>
        <v>343</v>
      </c>
      <c r="F41" s="1">
        <f>E41/E44</f>
        <v>0.85323383084577109</v>
      </c>
      <c r="H41" s="2">
        <v>27000</v>
      </c>
      <c r="I41" s="3">
        <f>H41*E41</f>
        <v>9261000</v>
      </c>
      <c r="K41" s="10" t="s">
        <v>15</v>
      </c>
      <c r="L41" s="10">
        <f>E44</f>
        <v>402</v>
      </c>
      <c r="M41" s="10"/>
      <c r="N41" s="10"/>
      <c r="O41" s="10"/>
      <c r="P41" s="10"/>
      <c r="Q41" s="10"/>
      <c r="R41" s="19">
        <v>1594570.6666666667</v>
      </c>
      <c r="S41" s="19">
        <v>1594570.6666666667</v>
      </c>
      <c r="T41" s="19">
        <v>1594570.6666666667</v>
      </c>
      <c r="U41" s="19">
        <v>1594570.6666666667</v>
      </c>
      <c r="V41" s="19">
        <v>1594570.6666666667</v>
      </c>
      <c r="W41" s="19">
        <v>1594570.6666666667</v>
      </c>
      <c r="X41" s="19"/>
      <c r="Y41" s="19"/>
      <c r="Z41" s="19"/>
      <c r="AA41" s="19"/>
      <c r="AB41" s="19"/>
      <c r="AC41" s="19"/>
      <c r="AD41" s="18"/>
      <c r="AE41" s="9">
        <f>SUM(M41:AD41)</f>
        <v>9567424</v>
      </c>
    </row>
    <row r="42" spans="1:34" x14ac:dyDescent="0.25">
      <c r="A42" t="s">
        <v>7</v>
      </c>
      <c r="B42">
        <v>59</v>
      </c>
      <c r="D42" t="s">
        <v>7</v>
      </c>
      <c r="E42">
        <f>B42</f>
        <v>59</v>
      </c>
      <c r="F42" s="1">
        <f>E42/E44</f>
        <v>0.14676616915422885</v>
      </c>
      <c r="H42" s="2">
        <v>20000</v>
      </c>
      <c r="I42" s="3">
        <f>H42*E42</f>
        <v>1180000</v>
      </c>
      <c r="K42" s="11" t="s">
        <v>12</v>
      </c>
      <c r="L42" s="17">
        <v>1651853.5000000002</v>
      </c>
      <c r="M42" s="11"/>
      <c r="N42" s="11"/>
      <c r="O42" s="11"/>
      <c r="P42" s="11"/>
      <c r="Q42" s="11"/>
      <c r="R42" s="16">
        <v>0</v>
      </c>
      <c r="S42" s="16">
        <v>275308.91666666669</v>
      </c>
      <c r="T42" s="16">
        <v>275308.91666666669</v>
      </c>
      <c r="U42" s="16">
        <v>275308.91666666669</v>
      </c>
      <c r="V42" s="16">
        <v>275308.91666666669</v>
      </c>
      <c r="W42" s="16">
        <v>275308.91666666669</v>
      </c>
      <c r="X42" s="16">
        <v>275308.91666666669</v>
      </c>
      <c r="Y42" s="16"/>
      <c r="Z42" s="16"/>
      <c r="AA42" s="16"/>
      <c r="AB42" s="16"/>
      <c r="AC42" s="16"/>
      <c r="AD42" s="16"/>
      <c r="AE42" s="9">
        <f t="shared" ref="AE42:AE43" si="6">SUM(M42:AD42)</f>
        <v>1651853.5000000002</v>
      </c>
    </row>
    <row r="43" spans="1:34" x14ac:dyDescent="0.25">
      <c r="A43" s="7" t="s">
        <v>6</v>
      </c>
      <c r="B43" s="7">
        <v>343</v>
      </c>
      <c r="D43" s="7" t="s">
        <v>5</v>
      </c>
      <c r="E43" s="7">
        <f>B41</f>
        <v>0</v>
      </c>
      <c r="F43" s="1">
        <f>E43/E44</f>
        <v>0</v>
      </c>
      <c r="H43" s="5">
        <v>10000</v>
      </c>
      <c r="I43" s="6">
        <f>H43*E43</f>
        <v>0</v>
      </c>
      <c r="K43" s="10" t="s">
        <v>13</v>
      </c>
      <c r="L43" s="20">
        <v>218742.50000000003</v>
      </c>
      <c r="M43" s="10"/>
      <c r="N43" s="10"/>
      <c r="O43" s="10"/>
      <c r="P43" s="10"/>
      <c r="Q43" s="10"/>
      <c r="R43" s="19">
        <v>36457.083333333336</v>
      </c>
      <c r="S43" s="19">
        <v>36457.083333333336</v>
      </c>
      <c r="T43" s="19">
        <v>36457.083333333336</v>
      </c>
      <c r="U43" s="19">
        <v>36457.083333333336</v>
      </c>
      <c r="V43" s="19">
        <v>36457.083333333336</v>
      </c>
      <c r="W43" s="19">
        <v>36457.083333333336</v>
      </c>
      <c r="X43" s="19"/>
      <c r="Y43" s="19"/>
      <c r="Z43" s="19"/>
      <c r="AA43" s="19"/>
      <c r="AB43" s="19"/>
      <c r="AC43" s="19"/>
      <c r="AD43" s="19"/>
      <c r="AE43" s="9">
        <f t="shared" si="6"/>
        <v>218742.50000000003</v>
      </c>
    </row>
    <row r="44" spans="1:34" x14ac:dyDescent="0.25">
      <c r="B44">
        <f>SUM(B41:B43)</f>
        <v>402</v>
      </c>
      <c r="E44">
        <f>SUM(E41:E43)</f>
        <v>402</v>
      </c>
      <c r="I44" s="3">
        <f>SUM(I41:I43)</f>
        <v>10441000</v>
      </c>
    </row>
    <row r="45" spans="1:34" x14ac:dyDescent="0.25">
      <c r="H45" s="11" t="s">
        <v>22</v>
      </c>
      <c r="I45" s="23">
        <v>9567424</v>
      </c>
    </row>
    <row r="46" spans="1:34" x14ac:dyDescent="0.25">
      <c r="H46" s="24" t="s">
        <v>21</v>
      </c>
      <c r="I46" s="25">
        <f>I44-I45</f>
        <v>873576</v>
      </c>
    </row>
    <row r="47" spans="1:34" x14ac:dyDescent="0.25">
      <c r="A47" t="s">
        <v>19</v>
      </c>
      <c r="B47" t="s">
        <v>1</v>
      </c>
      <c r="F47" t="s">
        <v>2</v>
      </c>
      <c r="K47" t="s">
        <v>20</v>
      </c>
      <c r="M47">
        <v>2015</v>
      </c>
      <c r="N47">
        <v>2016</v>
      </c>
      <c r="O47">
        <v>2017</v>
      </c>
      <c r="P47">
        <v>2018</v>
      </c>
      <c r="Q47">
        <v>2019</v>
      </c>
      <c r="R47">
        <v>2020</v>
      </c>
      <c r="S47">
        <v>2021</v>
      </c>
      <c r="T47">
        <v>2022</v>
      </c>
      <c r="U47">
        <v>2023</v>
      </c>
      <c r="V47">
        <v>2024</v>
      </c>
      <c r="W47">
        <v>2025</v>
      </c>
      <c r="X47">
        <v>2026</v>
      </c>
      <c r="Y47">
        <v>2027</v>
      </c>
      <c r="Z47">
        <v>2028</v>
      </c>
      <c r="AA47">
        <v>2029</v>
      </c>
      <c r="AB47">
        <v>2030</v>
      </c>
      <c r="AC47">
        <v>2031</v>
      </c>
      <c r="AD47">
        <v>2032</v>
      </c>
    </row>
    <row r="48" spans="1:34" x14ac:dyDescent="0.25">
      <c r="A48" t="s">
        <v>5</v>
      </c>
      <c r="B48">
        <v>0</v>
      </c>
      <c r="D48" t="s">
        <v>6</v>
      </c>
      <c r="E48">
        <f>B50</f>
        <v>343</v>
      </c>
      <c r="F48" s="1">
        <f>E48/E51</f>
        <v>0.85323383084577109</v>
      </c>
      <c r="H48" s="2">
        <v>27000</v>
      </c>
      <c r="I48" s="3">
        <f>H48*E48</f>
        <v>9261000</v>
      </c>
      <c r="K48" s="10" t="s">
        <v>15</v>
      </c>
      <c r="L48" s="10">
        <f>E51</f>
        <v>402</v>
      </c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20">
        <v>1594570.6666666667</v>
      </c>
      <c r="X48" s="20">
        <v>1594570.6666666667</v>
      </c>
      <c r="Y48" s="20">
        <v>1594570.6666666667</v>
      </c>
      <c r="Z48" s="20">
        <v>1594570.6666666667</v>
      </c>
      <c r="AA48" s="20">
        <v>1594570.6666666667</v>
      </c>
      <c r="AB48" s="20">
        <v>1594570.6666666667</v>
      </c>
      <c r="AC48" s="20"/>
      <c r="AD48" s="18"/>
      <c r="AE48" s="9">
        <f>SUM(M48:AD48)</f>
        <v>9567424</v>
      </c>
    </row>
    <row r="49" spans="1:31" x14ac:dyDescent="0.25">
      <c r="A49" t="s">
        <v>7</v>
      </c>
      <c r="B49">
        <v>59</v>
      </c>
      <c r="D49" t="s">
        <v>7</v>
      </c>
      <c r="E49">
        <f>B49</f>
        <v>59</v>
      </c>
      <c r="F49" s="1">
        <f>E49/E51</f>
        <v>0.14676616915422885</v>
      </c>
      <c r="H49" s="2">
        <v>20000</v>
      </c>
      <c r="I49" s="3">
        <f>H49*E49</f>
        <v>1180000</v>
      </c>
      <c r="K49" s="11" t="s">
        <v>12</v>
      </c>
      <c r="L49" s="17">
        <v>1651853.5000000002</v>
      </c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7">
        <v>0</v>
      </c>
      <c r="X49" s="17">
        <v>275308.91666666669</v>
      </c>
      <c r="Y49" s="17">
        <v>275308.91666666669</v>
      </c>
      <c r="Z49" s="17">
        <v>275308.91666666669</v>
      </c>
      <c r="AA49" s="17">
        <v>275308.91666666669</v>
      </c>
      <c r="AB49" s="17">
        <v>275308.91666666669</v>
      </c>
      <c r="AC49" s="17">
        <v>275308.91666666669</v>
      </c>
      <c r="AD49" s="16"/>
      <c r="AE49" s="9">
        <f t="shared" ref="AE49:AE50" si="7">SUM(M49:AD49)</f>
        <v>1651853.5000000002</v>
      </c>
    </row>
    <row r="50" spans="1:31" x14ac:dyDescent="0.25">
      <c r="A50" s="7" t="s">
        <v>6</v>
      </c>
      <c r="B50" s="7">
        <v>343</v>
      </c>
      <c r="D50" s="7" t="s">
        <v>5</v>
      </c>
      <c r="E50" s="7">
        <f>B48</f>
        <v>0</v>
      </c>
      <c r="F50" s="1">
        <f>E50/E51</f>
        <v>0</v>
      </c>
      <c r="H50" s="5">
        <v>10000</v>
      </c>
      <c r="I50" s="6">
        <f>H50*E50</f>
        <v>0</v>
      </c>
      <c r="K50" s="10" t="s">
        <v>13</v>
      </c>
      <c r="L50" s="20">
        <v>218742.50000000003</v>
      </c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20">
        <v>36457.083333333336</v>
      </c>
      <c r="X50" s="20">
        <v>36457.083333333336</v>
      </c>
      <c r="Y50" s="20">
        <v>36457.083333333336</v>
      </c>
      <c r="Z50" s="20">
        <v>36457.083333333336</v>
      </c>
      <c r="AA50" s="20">
        <v>36457.083333333336</v>
      </c>
      <c r="AB50" s="20">
        <v>36457.083333333336</v>
      </c>
      <c r="AC50" s="20"/>
      <c r="AD50" s="19"/>
      <c r="AE50" s="9">
        <f t="shared" si="7"/>
        <v>218742.50000000003</v>
      </c>
    </row>
    <row r="51" spans="1:31" x14ac:dyDescent="0.25">
      <c r="B51">
        <f>SUM(B48:B50)</f>
        <v>402</v>
      </c>
      <c r="E51">
        <f>SUM(E48:E50)</f>
        <v>402</v>
      </c>
      <c r="I51" s="3">
        <f>SUM(I48:I50)</f>
        <v>10441000</v>
      </c>
    </row>
    <row r="52" spans="1:31" x14ac:dyDescent="0.25">
      <c r="H52" s="11" t="s">
        <v>22</v>
      </c>
      <c r="I52" s="23">
        <v>9567424</v>
      </c>
    </row>
    <row r="53" spans="1:31" x14ac:dyDescent="0.25">
      <c r="H53" s="24" t="s">
        <v>21</v>
      </c>
      <c r="I53" s="25">
        <f>I51-I52</f>
        <v>873576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Rio Tinto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Langston, Gary (RTKC)</dc:creator>
  <cp:lastModifiedBy>Langston, Gary (RTKC)</cp:lastModifiedBy>
  <dcterms:created xsi:type="dcterms:W3CDTF">2015-07-03T12:32:30Z</dcterms:created>
  <dcterms:modified xsi:type="dcterms:W3CDTF">2016-03-14T22:01:51Z</dcterms:modified>
</cp:coreProperties>
</file>