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955" windowHeight="7860"/>
  </bookViews>
  <sheets>
    <sheet name="Mass Grading ETC" sheetId="1" r:id="rId1"/>
  </sheets>
  <definedNames>
    <definedName name="_xlnm.Print_Area" localSheetId="0">'Mass Grading ETC'!$A$1:$C$21</definedName>
  </definedNames>
  <calcPr calcId="145621"/>
</workbook>
</file>

<file path=xl/calcChain.xml><?xml version="1.0" encoding="utf-8"?>
<calcChain xmlns="http://schemas.openxmlformats.org/spreadsheetml/2006/main">
  <c r="C13" i="1" l="1"/>
  <c r="J25" i="1" l="1"/>
  <c r="K25" i="1" s="1"/>
  <c r="M25" i="1" s="1"/>
  <c r="J26" i="1"/>
  <c r="K26" i="1" s="1"/>
  <c r="M26" i="1" s="1"/>
  <c r="J27" i="1"/>
  <c r="K27" i="1" s="1"/>
  <c r="M27" i="1" s="1"/>
  <c r="J28" i="1"/>
  <c r="K28" i="1" s="1"/>
  <c r="M28" i="1" s="1"/>
  <c r="J29" i="1"/>
  <c r="K29" i="1" s="1"/>
  <c r="M29" i="1" s="1"/>
  <c r="J30" i="1"/>
  <c r="K30" i="1" s="1"/>
  <c r="M30" i="1" s="1"/>
  <c r="J31" i="1"/>
  <c r="K31" i="1" s="1"/>
  <c r="M31" i="1" s="1"/>
  <c r="J32" i="1"/>
  <c r="K32" i="1" s="1"/>
  <c r="M32" i="1" s="1"/>
  <c r="J24" i="1"/>
  <c r="K24" i="1" s="1"/>
  <c r="M24" i="1" s="1"/>
  <c r="I33" i="1"/>
  <c r="K33" i="1" l="1"/>
  <c r="E28" i="1" l="1"/>
  <c r="E29" i="1" s="1"/>
  <c r="E25" i="1"/>
  <c r="E24" i="1"/>
  <c r="P16" i="1" l="1"/>
  <c r="P18" i="1" s="1"/>
  <c r="Q16" i="1"/>
  <c r="R16" i="1"/>
  <c r="S16" i="1"/>
  <c r="S18" i="1" s="1"/>
  <c r="T16" i="1"/>
  <c r="T18" i="1" s="1"/>
  <c r="Q18" i="1"/>
  <c r="R18" i="1"/>
  <c r="D16" i="1" l="1"/>
  <c r="E16" i="1"/>
  <c r="F16" i="1"/>
  <c r="G16" i="1"/>
  <c r="H16" i="1"/>
  <c r="I16" i="1"/>
  <c r="I18" i="1" s="1"/>
  <c r="J16" i="1"/>
  <c r="J18" i="1" s="1"/>
  <c r="K16" i="1"/>
  <c r="K18" i="1" s="1"/>
  <c r="L16" i="1"/>
  <c r="L18" i="1" s="1"/>
  <c r="M16" i="1"/>
  <c r="M18" i="1" s="1"/>
  <c r="N16" i="1"/>
  <c r="N18" i="1" s="1"/>
  <c r="O16" i="1"/>
  <c r="O18" i="1" s="1"/>
  <c r="U16" i="1"/>
  <c r="U18" i="1" s="1"/>
  <c r="V5" i="1"/>
  <c r="V7" i="1"/>
  <c r="V8" i="1"/>
  <c r="D10" i="1"/>
  <c r="E10" i="1"/>
  <c r="F10" i="1"/>
  <c r="G10" i="1"/>
  <c r="H10" i="1"/>
  <c r="I10" i="1"/>
  <c r="J10" i="1"/>
  <c r="K10" i="1"/>
  <c r="L10" i="1"/>
  <c r="M10" i="1"/>
  <c r="N10" i="1"/>
  <c r="O10" i="1"/>
  <c r="U10" i="1"/>
  <c r="G18" i="1" l="1"/>
  <c r="H18" i="1"/>
  <c r="C16" i="1"/>
  <c r="C17" i="1"/>
  <c r="D18" i="1"/>
  <c r="C10" i="1"/>
  <c r="V13" i="1"/>
  <c r="E18" i="1"/>
  <c r="V14" i="1"/>
  <c r="F18" i="1"/>
  <c r="V9" i="1"/>
  <c r="V17" i="1" l="1"/>
  <c r="C18" i="1"/>
  <c r="V18" i="1" s="1"/>
  <c r="V10" i="1"/>
  <c r="V16" i="1" l="1"/>
</calcChain>
</file>

<file path=xl/comments1.xml><?xml version="1.0" encoding="utf-8"?>
<comments xmlns="http://schemas.openxmlformats.org/spreadsheetml/2006/main">
  <authors>
    <author>Langston, Gary (RTKC)</author>
  </authors>
  <commentList>
    <comment ref="I25" authorId="0">
      <text>
        <r>
          <rPr>
            <b/>
            <sz val="9"/>
            <color indexed="81"/>
            <rFont val="Tahoma"/>
            <charset val="1"/>
          </rPr>
          <t>Langston, Gary (RTKC):</t>
        </r>
        <r>
          <rPr>
            <sz val="9"/>
            <color indexed="81"/>
            <rFont val="Tahoma"/>
            <charset val="1"/>
          </rPr>
          <t xml:space="preserve">
This is different than the unit count found in the API of 1156. 8302 matches the LAO model.</t>
        </r>
      </text>
    </comment>
  </commentList>
</comments>
</file>

<file path=xl/sharedStrings.xml><?xml version="1.0" encoding="utf-8"?>
<sst xmlns="http://schemas.openxmlformats.org/spreadsheetml/2006/main" count="36" uniqueCount="35">
  <si>
    <t>Existing Commitments</t>
  </si>
  <si>
    <t>Estimates to Complete</t>
  </si>
  <si>
    <t>ETC</t>
  </si>
  <si>
    <t>Rate</t>
  </si>
  <si>
    <t>YTD Spent</t>
  </si>
  <si>
    <t>PO</t>
  </si>
  <si>
    <t>Balance</t>
  </si>
  <si>
    <t>Commitment Totals</t>
  </si>
  <si>
    <t>difference</t>
  </si>
  <si>
    <t>totals</t>
  </si>
  <si>
    <t>Remaining Grading</t>
  </si>
  <si>
    <t>Job Number 3000-003-M12</t>
  </si>
  <si>
    <t>New Budget 2016 Plan</t>
  </si>
  <si>
    <t>2015 Plan</t>
  </si>
  <si>
    <t>Cost</t>
  </si>
  <si>
    <t>Units</t>
  </si>
  <si>
    <t>East</t>
  </si>
  <si>
    <t>West</t>
  </si>
  <si>
    <t>New West</t>
  </si>
  <si>
    <t>Savings???</t>
  </si>
  <si>
    <t>Village 7</t>
  </si>
  <si>
    <t>Village 8</t>
  </si>
  <si>
    <t>Village 9</t>
  </si>
  <si>
    <t>Village 11</t>
  </si>
  <si>
    <t>Village 12</t>
  </si>
  <si>
    <t>Village 13</t>
  </si>
  <si>
    <t xml:space="preserve">Village </t>
  </si>
  <si>
    <t>SMU</t>
  </si>
  <si>
    <t>NMU</t>
  </si>
  <si>
    <t>Village 7A</t>
  </si>
  <si>
    <t>Cost/Unit</t>
  </si>
  <si>
    <t>Cost/Village</t>
  </si>
  <si>
    <t>Acres</t>
  </si>
  <si>
    <t>Cost/Acre</t>
  </si>
  <si>
    <t>West Side Mass Grading 2016 Plan 3-14-2016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</si>
</sst>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>
      <alignment vertical="top"/>
    </xf>
  </cellStyleXfs>
  <cellXfs count="51">
    <xf numFmtId="0" fontId="0" fillId="0" borderId="0" xfId="0"/>
    <xf numFmtId="0" fontId="3" fillId="0" borderId="0" xfId="0" applyFont="1"/>
    <xf numFmtId="164" fontId="1" fillId="0" borderId="0" xfId="1" applyNumberFormat="1"/>
    <xf numFmtId="0" fontId="5" fillId="0" borderId="0" xfId="0" applyFont="1"/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165" fontId="0" fillId="0" borderId="0" xfId="0" applyNumberFormat="1"/>
    <xf numFmtId="0" fontId="0" fillId="0" borderId="1" xfId="0" applyBorder="1"/>
    <xf numFmtId="0" fontId="0" fillId="0" borderId="2" xfId="0" applyBorder="1"/>
    <xf numFmtId="164" fontId="1" fillId="0" borderId="2" xfId="1" applyNumberFormat="1" applyBorder="1"/>
    <xf numFmtId="0" fontId="0" fillId="0" borderId="3" xfId="0" applyBorder="1"/>
    <xf numFmtId="44" fontId="4" fillId="0" borderId="0" xfId="1" applyFont="1" applyFill="1" applyBorder="1"/>
    <xf numFmtId="44" fontId="4" fillId="0" borderId="0" xfId="1" applyFont="1"/>
    <xf numFmtId="44" fontId="0" fillId="0" borderId="0" xfId="1" applyFont="1" applyFill="1"/>
    <xf numFmtId="164" fontId="0" fillId="0" borderId="0" xfId="0" applyNumberFormat="1" applyFill="1"/>
    <xf numFmtId="164" fontId="4" fillId="0" borderId="0" xfId="0" applyNumberFormat="1" applyFont="1" applyFill="1" applyBorder="1"/>
    <xf numFmtId="164" fontId="0" fillId="0" borderId="0" xfId="0" applyNumberFormat="1" applyFill="1" applyBorder="1"/>
    <xf numFmtId="164" fontId="5" fillId="0" borderId="0" xfId="0" applyNumberFormat="1" applyFont="1" applyFill="1" applyBorder="1"/>
    <xf numFmtId="14" fontId="4" fillId="0" borderId="0" xfId="1" applyNumberFormat="1" applyFont="1" applyFill="1" applyBorder="1" applyAlignment="1">
      <alignment horizontal="right"/>
    </xf>
    <xf numFmtId="0" fontId="4" fillId="0" borderId="0" xfId="0" applyFont="1" applyFill="1"/>
    <xf numFmtId="44" fontId="0" fillId="0" borderId="0" xfId="0" applyNumberFormat="1" applyBorder="1"/>
    <xf numFmtId="0" fontId="0" fillId="0" borderId="0" xfId="0" applyBorder="1" applyAlignment="1">
      <alignment horizontal="right"/>
    </xf>
    <xf numFmtId="164" fontId="4" fillId="0" borderId="0" xfId="1" applyNumberFormat="1" applyFont="1"/>
    <xf numFmtId="164" fontId="0" fillId="0" borderId="5" xfId="0" applyNumberFormat="1" applyBorder="1"/>
    <xf numFmtId="164" fontId="8" fillId="0" borderId="0" xfId="1" applyNumberFormat="1" applyFont="1"/>
    <xf numFmtId="0" fontId="5" fillId="0" borderId="6" xfId="0" applyFont="1" applyBorder="1" applyAlignment="1">
      <alignment horizontal="center"/>
    </xf>
    <xf numFmtId="44" fontId="0" fillId="0" borderId="4" xfId="0" applyNumberFormat="1" applyBorder="1" applyAlignment="1">
      <alignment horizontal="center"/>
    </xf>
    <xf numFmtId="164" fontId="1" fillId="0" borderId="5" xfId="1" applyNumberFormat="1" applyBorder="1"/>
    <xf numFmtId="44" fontId="0" fillId="0" borderId="0" xfId="1" applyFont="1"/>
    <xf numFmtId="43" fontId="0" fillId="0" borderId="0" xfId="0" applyNumberFormat="1"/>
    <xf numFmtId="164" fontId="4" fillId="0" borderId="0" xfId="0" applyNumberFormat="1" applyFont="1" applyAlignment="1">
      <alignment horizontal="right"/>
    </xf>
    <xf numFmtId="44" fontId="4" fillId="0" borderId="5" xfId="1" applyFont="1" applyBorder="1"/>
    <xf numFmtId="44" fontId="4" fillId="0" borderId="0" xfId="0" applyNumberFormat="1" applyFont="1"/>
    <xf numFmtId="44" fontId="5" fillId="2" borderId="0" xfId="0" applyNumberFormat="1" applyFont="1" applyFill="1" applyBorder="1" applyAlignment="1">
      <alignment horizontal="right"/>
    </xf>
    <xf numFmtId="164" fontId="0" fillId="2" borderId="0" xfId="0" applyNumberFormat="1" applyFill="1"/>
    <xf numFmtId="164" fontId="1" fillId="0" borderId="0" xfId="1" applyNumberFormat="1" applyFont="1"/>
    <xf numFmtId="164" fontId="0" fillId="0" borderId="5" xfId="0" applyNumberFormat="1" applyFill="1" applyBorder="1"/>
    <xf numFmtId="44" fontId="6" fillId="0" borderId="0" xfId="1" applyFont="1" applyFill="1"/>
    <xf numFmtId="44" fontId="1" fillId="0" borderId="5" xfId="0" applyNumberFormat="1" applyFont="1" applyBorder="1" applyAlignment="1">
      <alignment horizontal="right"/>
    </xf>
    <xf numFmtId="0" fontId="1" fillId="0" borderId="0" xfId="0" applyFont="1" applyAlignment="1">
      <alignment horizontal="left" indent="1"/>
    </xf>
    <xf numFmtId="14" fontId="1" fillId="0" borderId="0" xfId="0" applyNumberFormat="1" applyFont="1" applyFill="1" applyAlignment="1">
      <alignment horizontal="left"/>
    </xf>
    <xf numFmtId="164" fontId="0" fillId="0" borderId="0" xfId="1" applyNumberFormat="1" applyFont="1"/>
    <xf numFmtId="164" fontId="0" fillId="0" borderId="0" xfId="0" applyNumberFormat="1"/>
    <xf numFmtId="0" fontId="0" fillId="0" borderId="5" xfId="0" applyBorder="1"/>
    <xf numFmtId="0" fontId="0" fillId="3" borderId="0" xfId="0" applyFill="1"/>
    <xf numFmtId="44" fontId="0" fillId="0" borderId="0" xfId="0" applyNumberFormat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38"/>
  <sheetViews>
    <sheetView tabSelected="1" zoomScaleNormal="130" zoomScaleSheetLayoutView="100" workbookViewId="0">
      <selection activeCell="I36" sqref="I36"/>
    </sheetView>
  </sheetViews>
  <sheetFormatPr defaultRowHeight="12.75" x14ac:dyDescent="0.2"/>
  <cols>
    <col min="1" max="1" width="15.5703125" customWidth="1"/>
    <col min="2" max="2" width="10.7109375" customWidth="1"/>
    <col min="3" max="3" width="15" bestFit="1" customWidth="1"/>
    <col min="4" max="4" width="11.28515625" bestFit="1" customWidth="1"/>
    <col min="5" max="5" width="12.28515625" bestFit="1" customWidth="1"/>
    <col min="6" max="6" width="11.85546875" bestFit="1" customWidth="1"/>
    <col min="7" max="20" width="11.28515625" customWidth="1"/>
    <col min="21" max="21" width="11.28515625" bestFit="1" customWidth="1"/>
    <col min="22" max="22" width="13.5703125" bestFit="1" customWidth="1"/>
    <col min="23" max="27" width="11.28515625" bestFit="1" customWidth="1"/>
    <col min="28" max="28" width="11.85546875" bestFit="1" customWidth="1"/>
    <col min="29" max="29" width="5.7109375" customWidth="1"/>
    <col min="30" max="31" width="9.28515625" bestFit="1" customWidth="1"/>
    <col min="32" max="32" width="13.140625" bestFit="1" customWidth="1"/>
    <col min="33" max="33" width="14.5703125" bestFit="1" customWidth="1"/>
    <col min="35" max="35" width="11.28515625" bestFit="1" customWidth="1"/>
  </cols>
  <sheetData>
    <row r="1" spans="1:22" ht="18" x14ac:dyDescent="0.25">
      <c r="A1" s="1" t="s">
        <v>34</v>
      </c>
      <c r="B1" s="1"/>
      <c r="C1" s="1"/>
    </row>
    <row r="2" spans="1:22" x14ac:dyDescent="0.2">
      <c r="A2" t="s">
        <v>11</v>
      </c>
    </row>
    <row r="3" spans="1:22" x14ac:dyDescent="0.2">
      <c r="A3" s="45"/>
      <c r="V3" s="34"/>
    </row>
    <row r="4" spans="1:22" x14ac:dyDescent="0.2">
      <c r="B4" s="33"/>
      <c r="C4" s="2"/>
      <c r="D4" s="30">
        <v>2015</v>
      </c>
      <c r="E4" s="30">
        <v>2016</v>
      </c>
      <c r="F4" s="30">
        <v>2017</v>
      </c>
      <c r="G4" s="30">
        <v>2018</v>
      </c>
      <c r="H4" s="30">
        <v>2019</v>
      </c>
      <c r="I4" s="30">
        <v>2020</v>
      </c>
      <c r="J4" s="30">
        <v>2021</v>
      </c>
      <c r="K4" s="30">
        <v>2022</v>
      </c>
      <c r="L4" s="30">
        <v>2023</v>
      </c>
      <c r="M4" s="30">
        <v>2024</v>
      </c>
      <c r="N4" s="30">
        <v>2025</v>
      </c>
      <c r="O4" s="30">
        <v>2026</v>
      </c>
      <c r="P4" s="30">
        <v>2027</v>
      </c>
      <c r="Q4" s="30">
        <v>2028</v>
      </c>
      <c r="R4" s="30">
        <v>2029</v>
      </c>
      <c r="S4" s="30">
        <v>2030</v>
      </c>
      <c r="T4" s="30">
        <v>2031</v>
      </c>
      <c r="U4" s="30">
        <v>2032</v>
      </c>
      <c r="V4" s="34"/>
    </row>
    <row r="5" spans="1:22" x14ac:dyDescent="0.2">
      <c r="B5" t="s">
        <v>4</v>
      </c>
      <c r="C5" s="21">
        <v>0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34">
        <f>C5-SUM(D5:U5)</f>
        <v>0</v>
      </c>
    </row>
    <row r="6" spans="1:22" x14ac:dyDescent="0.2">
      <c r="A6" s="3" t="s">
        <v>0</v>
      </c>
      <c r="B6" s="7" t="s">
        <v>5</v>
      </c>
      <c r="C6" s="3" t="s">
        <v>6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34"/>
    </row>
    <row r="7" spans="1:22" x14ac:dyDescent="0.2">
      <c r="A7" s="44"/>
      <c r="B7" s="8"/>
      <c r="C7" s="17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34">
        <f>C7-SUM(D7:U7)</f>
        <v>0</v>
      </c>
    </row>
    <row r="8" spans="1:22" x14ac:dyDescent="0.2">
      <c r="A8" s="4"/>
      <c r="B8" s="8"/>
      <c r="C8" s="17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34">
        <f>C8-SUM(D8:U8)</f>
        <v>0</v>
      </c>
    </row>
    <row r="9" spans="1:22" x14ac:dyDescent="0.2">
      <c r="A9" s="4"/>
      <c r="B9" s="8"/>
      <c r="C9" s="36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34">
        <f>C9-SUM(D9:U9)</f>
        <v>0</v>
      </c>
    </row>
    <row r="10" spans="1:22" x14ac:dyDescent="0.2">
      <c r="A10" s="4"/>
      <c r="B10" s="23" t="s">
        <v>7</v>
      </c>
      <c r="C10" s="37">
        <f t="shared" ref="C10:U10" si="0">SUM(C7:C9)</f>
        <v>0</v>
      </c>
      <c r="D10" s="20">
        <f t="shared" si="0"/>
        <v>0</v>
      </c>
      <c r="E10" s="20">
        <f t="shared" si="0"/>
        <v>0</v>
      </c>
      <c r="F10" s="20">
        <f t="shared" si="0"/>
        <v>0</v>
      </c>
      <c r="G10" s="20">
        <f t="shared" si="0"/>
        <v>0</v>
      </c>
      <c r="H10" s="20">
        <f t="shared" si="0"/>
        <v>0</v>
      </c>
      <c r="I10" s="20">
        <f t="shared" si="0"/>
        <v>0</v>
      </c>
      <c r="J10" s="20">
        <f t="shared" si="0"/>
        <v>0</v>
      </c>
      <c r="K10" s="20">
        <f t="shared" si="0"/>
        <v>0</v>
      </c>
      <c r="L10" s="20">
        <f t="shared" si="0"/>
        <v>0</v>
      </c>
      <c r="M10" s="20">
        <f t="shared" si="0"/>
        <v>0</v>
      </c>
      <c r="N10" s="20">
        <f t="shared" si="0"/>
        <v>0</v>
      </c>
      <c r="O10" s="20">
        <f t="shared" si="0"/>
        <v>0</v>
      </c>
      <c r="P10" s="20"/>
      <c r="Q10" s="20"/>
      <c r="R10" s="20"/>
      <c r="S10" s="20"/>
      <c r="T10" s="20"/>
      <c r="U10" s="20">
        <f t="shared" si="0"/>
        <v>0</v>
      </c>
      <c r="V10" s="34">
        <f>C10-SUM(D10:U10)</f>
        <v>0</v>
      </c>
    </row>
    <row r="11" spans="1:22" x14ac:dyDescent="0.2">
      <c r="A11" s="4"/>
      <c r="B11" s="17"/>
      <c r="C11" s="16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34"/>
    </row>
    <row r="12" spans="1:22" s="8" customFormat="1" x14ac:dyDescent="0.2">
      <c r="A12" s="9" t="s">
        <v>1</v>
      </c>
      <c r="B12" s="10" t="s">
        <v>3</v>
      </c>
      <c r="C12" s="7" t="s">
        <v>2</v>
      </c>
      <c r="D12" s="30">
        <v>2015</v>
      </c>
      <c r="E12" s="30">
        <v>2016</v>
      </c>
      <c r="F12" s="30">
        <v>2017</v>
      </c>
      <c r="G12" s="30">
        <v>2018</v>
      </c>
      <c r="H12" s="30">
        <v>2019</v>
      </c>
      <c r="I12" s="30">
        <v>2020</v>
      </c>
      <c r="J12" s="30">
        <v>2021</v>
      </c>
      <c r="K12" s="30">
        <v>2022</v>
      </c>
      <c r="L12" s="30">
        <v>2023</v>
      </c>
      <c r="M12" s="30">
        <v>2024</v>
      </c>
      <c r="N12" s="30">
        <v>2025</v>
      </c>
      <c r="O12" s="30">
        <v>2026</v>
      </c>
      <c r="P12" s="30">
        <v>2027</v>
      </c>
      <c r="Q12" s="30">
        <v>2028</v>
      </c>
      <c r="R12" s="30">
        <v>2029</v>
      </c>
      <c r="S12" s="30">
        <v>2030</v>
      </c>
      <c r="T12" s="30">
        <v>2031</v>
      </c>
      <c r="U12" s="30">
        <v>2032</v>
      </c>
      <c r="V12" s="34"/>
    </row>
    <row r="13" spans="1:22" x14ac:dyDescent="0.2">
      <c r="A13" s="24" t="s">
        <v>10</v>
      </c>
      <c r="B13" s="18"/>
      <c r="C13" s="42">
        <f>600*8302</f>
        <v>4981200</v>
      </c>
      <c r="D13" s="19">
        <v>0</v>
      </c>
      <c r="E13" s="19">
        <v>400000</v>
      </c>
      <c r="F13" s="19">
        <v>400000</v>
      </c>
      <c r="G13" s="19">
        <v>500000</v>
      </c>
      <c r="H13" s="19">
        <v>500000</v>
      </c>
      <c r="I13" s="19">
        <v>500000</v>
      </c>
      <c r="J13" s="19">
        <v>500000</v>
      </c>
      <c r="K13" s="19">
        <v>500000</v>
      </c>
      <c r="L13" s="19">
        <v>200000</v>
      </c>
      <c r="M13" s="19">
        <v>200000</v>
      </c>
      <c r="N13" s="19">
        <v>200000</v>
      </c>
      <c r="O13" s="19">
        <v>200000</v>
      </c>
      <c r="P13" s="19">
        <v>200000</v>
      </c>
      <c r="Q13" s="19">
        <v>200000</v>
      </c>
      <c r="R13" s="19">
        <v>200000</v>
      </c>
      <c r="S13" s="19">
        <v>200000</v>
      </c>
      <c r="T13" s="19">
        <v>81200</v>
      </c>
      <c r="U13" s="19"/>
      <c r="V13" s="34">
        <f>C13-SUM(D13:U13)</f>
        <v>0</v>
      </c>
    </row>
    <row r="14" spans="1:22" x14ac:dyDescent="0.2">
      <c r="A14" s="6"/>
      <c r="B14" s="11"/>
      <c r="C14" s="25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34">
        <f>C14-SUM(D14:U14)</f>
        <v>0</v>
      </c>
    </row>
    <row r="15" spans="1:22" x14ac:dyDescent="0.2">
      <c r="A15" s="6"/>
      <c r="B15" s="11"/>
      <c r="C15" s="31" t="s">
        <v>9</v>
      </c>
      <c r="D15" s="30">
        <v>2015</v>
      </c>
      <c r="E15" s="30">
        <v>2016</v>
      </c>
      <c r="F15" s="30">
        <v>2017</v>
      </c>
      <c r="G15" s="30">
        <v>2018</v>
      </c>
      <c r="H15" s="30">
        <v>2019</v>
      </c>
      <c r="I15" s="30">
        <v>2020</v>
      </c>
      <c r="J15" s="30">
        <v>2021</v>
      </c>
      <c r="K15" s="30">
        <v>2022</v>
      </c>
      <c r="L15" s="30">
        <v>2023</v>
      </c>
      <c r="M15" s="30">
        <v>2024</v>
      </c>
      <c r="N15" s="30">
        <v>2025</v>
      </c>
      <c r="O15" s="30">
        <v>2026</v>
      </c>
      <c r="P15" s="30">
        <v>2027</v>
      </c>
      <c r="Q15" s="30">
        <v>2028</v>
      </c>
      <c r="R15" s="30">
        <v>2029</v>
      </c>
      <c r="S15" s="30">
        <v>2030</v>
      </c>
      <c r="T15" s="30">
        <v>2031</v>
      </c>
      <c r="U15" s="30">
        <v>2032</v>
      </c>
      <c r="V15" s="34"/>
    </row>
    <row r="16" spans="1:22" x14ac:dyDescent="0.2">
      <c r="A16" s="26"/>
      <c r="B16" s="38" t="s">
        <v>12</v>
      </c>
      <c r="C16" s="39">
        <f>SUM(C5,C7:C9,C13)</f>
        <v>4981200</v>
      </c>
      <c r="D16" s="39">
        <f t="shared" ref="D16:U16" si="1">SUM(D5,D7:D9,D13)</f>
        <v>0</v>
      </c>
      <c r="E16" s="39">
        <f t="shared" si="1"/>
        <v>400000</v>
      </c>
      <c r="F16" s="39">
        <f t="shared" si="1"/>
        <v>400000</v>
      </c>
      <c r="G16" s="39">
        <f t="shared" si="1"/>
        <v>500000</v>
      </c>
      <c r="H16" s="39">
        <f t="shared" si="1"/>
        <v>500000</v>
      </c>
      <c r="I16" s="39">
        <f t="shared" si="1"/>
        <v>500000</v>
      </c>
      <c r="J16" s="39">
        <f t="shared" si="1"/>
        <v>500000</v>
      </c>
      <c r="K16" s="39">
        <f t="shared" si="1"/>
        <v>500000</v>
      </c>
      <c r="L16" s="39">
        <f t="shared" si="1"/>
        <v>200000</v>
      </c>
      <c r="M16" s="39">
        <f t="shared" si="1"/>
        <v>200000</v>
      </c>
      <c r="N16" s="39">
        <f t="shared" si="1"/>
        <v>200000</v>
      </c>
      <c r="O16" s="39">
        <f t="shared" si="1"/>
        <v>200000</v>
      </c>
      <c r="P16" s="39">
        <f t="shared" si="1"/>
        <v>200000</v>
      </c>
      <c r="Q16" s="39">
        <f t="shared" si="1"/>
        <v>200000</v>
      </c>
      <c r="R16" s="39">
        <f t="shared" si="1"/>
        <v>200000</v>
      </c>
      <c r="S16" s="39">
        <f t="shared" si="1"/>
        <v>200000</v>
      </c>
      <c r="T16" s="39">
        <f t="shared" si="1"/>
        <v>81200</v>
      </c>
      <c r="U16" s="39">
        <f t="shared" si="1"/>
        <v>0</v>
      </c>
      <c r="V16" s="34">
        <f>C16-SUM(D16:U16)</f>
        <v>0</v>
      </c>
    </row>
    <row r="17" spans="1:33" x14ac:dyDescent="0.2">
      <c r="B17" s="43" t="s">
        <v>13</v>
      </c>
      <c r="C17" s="28">
        <f>SUM(D17:U17)</f>
        <v>10522666</v>
      </c>
      <c r="D17" s="32">
        <v>0</v>
      </c>
      <c r="E17" s="32">
        <v>500000</v>
      </c>
      <c r="F17" s="32">
        <v>1000000</v>
      </c>
      <c r="G17" s="32">
        <v>1000000</v>
      </c>
      <c r="H17" s="32">
        <v>1000000</v>
      </c>
      <c r="I17" s="32">
        <v>1000000</v>
      </c>
      <c r="J17" s="32">
        <v>1000000</v>
      </c>
      <c r="K17" s="32">
        <v>1000000</v>
      </c>
      <c r="L17" s="32">
        <v>1000000</v>
      </c>
      <c r="M17" s="32">
        <v>1000000</v>
      </c>
      <c r="N17" s="32">
        <v>1000000</v>
      </c>
      <c r="O17" s="32">
        <v>1022666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4">
        <f>C17-SUM(D17:U17)</f>
        <v>0</v>
      </c>
    </row>
    <row r="18" spans="1:33" x14ac:dyDescent="0.2">
      <c r="B18" s="5" t="s">
        <v>8</v>
      </c>
      <c r="C18" s="29">
        <f t="shared" ref="C18:F18" si="2">C17-C16</f>
        <v>5541466</v>
      </c>
      <c r="D18" s="40">
        <f t="shared" si="2"/>
        <v>0</v>
      </c>
      <c r="E18" s="40">
        <f t="shared" si="2"/>
        <v>100000</v>
      </c>
      <c r="F18" s="2">
        <f t="shared" si="2"/>
        <v>600000</v>
      </c>
      <c r="G18" s="2">
        <f>G17-G16</f>
        <v>500000</v>
      </c>
      <c r="H18" s="2">
        <f>H17-H16</f>
        <v>500000</v>
      </c>
      <c r="I18" s="2">
        <f t="shared" ref="I18:U18" si="3">I17-I16</f>
        <v>500000</v>
      </c>
      <c r="J18" s="2">
        <f t="shared" si="3"/>
        <v>500000</v>
      </c>
      <c r="K18" s="2">
        <f t="shared" si="3"/>
        <v>500000</v>
      </c>
      <c r="L18" s="2">
        <f t="shared" si="3"/>
        <v>800000</v>
      </c>
      <c r="M18" s="2">
        <f t="shared" si="3"/>
        <v>800000</v>
      </c>
      <c r="N18" s="2">
        <f t="shared" si="3"/>
        <v>800000</v>
      </c>
      <c r="O18" s="2">
        <f t="shared" si="3"/>
        <v>822666</v>
      </c>
      <c r="P18" s="2">
        <f t="shared" si="3"/>
        <v>-200000</v>
      </c>
      <c r="Q18" s="2">
        <f t="shared" si="3"/>
        <v>-200000</v>
      </c>
      <c r="R18" s="2">
        <f t="shared" si="3"/>
        <v>-200000</v>
      </c>
      <c r="S18" s="2">
        <f t="shared" si="3"/>
        <v>-200000</v>
      </c>
      <c r="T18" s="2">
        <f t="shared" si="3"/>
        <v>-81200</v>
      </c>
      <c r="U18" s="2">
        <f t="shared" si="3"/>
        <v>0</v>
      </c>
      <c r="V18" s="34">
        <f>C18-SUM(D18:U18)</f>
        <v>0</v>
      </c>
    </row>
    <row r="19" spans="1:33" ht="13.5" thickBot="1" x14ac:dyDescent="0.25">
      <c r="C19" s="3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3" ht="13.5" thickBot="1" x14ac:dyDescent="0.25">
      <c r="A20" s="12"/>
      <c r="B20" s="13"/>
      <c r="C20" s="13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5"/>
    </row>
    <row r="21" spans="1:33" x14ac:dyDescent="0.2"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3" spans="1:33" x14ac:dyDescent="0.2">
      <c r="C23" t="s">
        <v>14</v>
      </c>
      <c r="D23" t="s">
        <v>15</v>
      </c>
      <c r="H23" s="48" t="s">
        <v>26</v>
      </c>
      <c r="I23" s="48" t="s">
        <v>15</v>
      </c>
      <c r="J23" t="s">
        <v>30</v>
      </c>
      <c r="K23" t="s">
        <v>31</v>
      </c>
      <c r="L23" t="s">
        <v>32</v>
      </c>
      <c r="M23" t="s">
        <v>33</v>
      </c>
    </row>
    <row r="24" spans="1:33" x14ac:dyDescent="0.2">
      <c r="B24" t="s">
        <v>16</v>
      </c>
      <c r="C24" s="46">
        <v>16158149</v>
      </c>
      <c r="D24">
        <v>9000</v>
      </c>
      <c r="E24" s="46">
        <f>C24/D24</f>
        <v>1795.3498888888889</v>
      </c>
      <c r="H24" t="s">
        <v>20</v>
      </c>
      <c r="I24">
        <v>513</v>
      </c>
      <c r="J24" s="47">
        <f>$C$28</f>
        <v>600</v>
      </c>
      <c r="K24" s="47">
        <f>I24*J24</f>
        <v>307800</v>
      </c>
      <c r="L24">
        <v>87.5</v>
      </c>
      <c r="M24" s="50">
        <f>K24/L24</f>
        <v>3517.7142857142858</v>
      </c>
    </row>
    <row r="25" spans="1:33" x14ac:dyDescent="0.2">
      <c r="B25" t="s">
        <v>17</v>
      </c>
      <c r="C25" s="46">
        <v>10522666</v>
      </c>
      <c r="D25">
        <v>8302</v>
      </c>
      <c r="E25" s="46">
        <f>C25/D25</f>
        <v>1267.485666104553</v>
      </c>
      <c r="H25" t="s">
        <v>21</v>
      </c>
      <c r="I25" s="49">
        <v>1182</v>
      </c>
      <c r="J25" s="47">
        <f t="shared" ref="J25:J32" si="4">$C$28</f>
        <v>600</v>
      </c>
      <c r="K25" s="47">
        <f t="shared" ref="K25:K32" si="5">I25*J25</f>
        <v>709200</v>
      </c>
      <c r="L25">
        <v>231.2</v>
      </c>
      <c r="M25" s="50">
        <f t="shared" ref="M25:M32" si="6">K25/L25</f>
        <v>3067.4740484429067</v>
      </c>
    </row>
    <row r="26" spans="1:33" x14ac:dyDescent="0.2">
      <c r="H26" t="s">
        <v>22</v>
      </c>
      <c r="I26">
        <v>1043</v>
      </c>
      <c r="J26" s="47">
        <f t="shared" si="4"/>
        <v>600</v>
      </c>
      <c r="K26" s="47">
        <f t="shared" si="5"/>
        <v>625800</v>
      </c>
      <c r="L26">
        <v>166.4</v>
      </c>
      <c r="M26" s="50">
        <f t="shared" si="6"/>
        <v>3760.8173076923076</v>
      </c>
    </row>
    <row r="27" spans="1:33" x14ac:dyDescent="0.2">
      <c r="H27" t="s">
        <v>23</v>
      </c>
      <c r="I27">
        <v>1157</v>
      </c>
      <c r="J27" s="47">
        <f t="shared" si="4"/>
        <v>600</v>
      </c>
      <c r="K27" s="47">
        <f t="shared" si="5"/>
        <v>694200</v>
      </c>
      <c r="L27">
        <v>116.7</v>
      </c>
      <c r="M27" s="50">
        <f t="shared" si="6"/>
        <v>5948.5861182519275</v>
      </c>
    </row>
    <row r="28" spans="1:33" x14ac:dyDescent="0.2">
      <c r="B28" t="s">
        <v>18</v>
      </c>
      <c r="C28" s="46">
        <v>600</v>
      </c>
      <c r="D28">
        <v>8302</v>
      </c>
      <c r="E28" s="47">
        <f>C28*D28</f>
        <v>4981200</v>
      </c>
      <c r="H28" t="s">
        <v>24</v>
      </c>
      <c r="I28">
        <v>974</v>
      </c>
      <c r="J28" s="47">
        <f t="shared" si="4"/>
        <v>600</v>
      </c>
      <c r="K28" s="47">
        <f t="shared" si="5"/>
        <v>584400</v>
      </c>
      <c r="L28">
        <v>222.5</v>
      </c>
      <c r="M28" s="50">
        <f t="shared" si="6"/>
        <v>2626.5168539325841</v>
      </c>
    </row>
    <row r="29" spans="1:33" x14ac:dyDescent="0.2">
      <c r="B29" t="s">
        <v>19</v>
      </c>
      <c r="E29" s="47">
        <f>C25-E28</f>
        <v>5541466</v>
      </c>
      <c r="H29" t="s">
        <v>25</v>
      </c>
      <c r="I29">
        <v>633</v>
      </c>
      <c r="J29" s="47">
        <f t="shared" si="4"/>
        <v>600</v>
      </c>
      <c r="K29" s="47">
        <f t="shared" si="5"/>
        <v>379800</v>
      </c>
      <c r="L29">
        <v>200.1</v>
      </c>
      <c r="M29" s="50">
        <f t="shared" si="6"/>
        <v>1898.0509745127438</v>
      </c>
    </row>
    <row r="30" spans="1:33" x14ac:dyDescent="0.2">
      <c r="H30" t="s">
        <v>27</v>
      </c>
      <c r="I30">
        <v>1583</v>
      </c>
      <c r="J30" s="47">
        <f t="shared" si="4"/>
        <v>600</v>
      </c>
      <c r="K30" s="47">
        <f t="shared" si="5"/>
        <v>949800</v>
      </c>
      <c r="L30">
        <v>157.4</v>
      </c>
      <c r="M30" s="50">
        <f t="shared" si="6"/>
        <v>6034.3074968233796</v>
      </c>
    </row>
    <row r="31" spans="1:33" x14ac:dyDescent="0.2">
      <c r="H31" t="s">
        <v>28</v>
      </c>
      <c r="I31">
        <v>834</v>
      </c>
      <c r="J31" s="47">
        <f t="shared" si="4"/>
        <v>600</v>
      </c>
      <c r="K31" s="47">
        <f t="shared" si="5"/>
        <v>500400</v>
      </c>
      <c r="L31">
        <v>78.7</v>
      </c>
      <c r="M31" s="50">
        <f t="shared" si="6"/>
        <v>6358.3227445997454</v>
      </c>
    </row>
    <row r="32" spans="1:33" x14ac:dyDescent="0.2">
      <c r="H32" t="s">
        <v>29</v>
      </c>
      <c r="I32">
        <v>383</v>
      </c>
      <c r="J32" s="47">
        <f t="shared" si="4"/>
        <v>600</v>
      </c>
      <c r="K32" s="47">
        <f t="shared" si="5"/>
        <v>229800</v>
      </c>
      <c r="L32">
        <v>63.5</v>
      </c>
      <c r="M32" s="50">
        <f t="shared" si="6"/>
        <v>3618.8976377952754</v>
      </c>
    </row>
    <row r="33" spans="3:22" x14ac:dyDescent="0.2">
      <c r="I33">
        <f>SUM(I24:I32)</f>
        <v>8302</v>
      </c>
      <c r="K33" s="47">
        <f>SUM(K24:K32)</f>
        <v>4981200</v>
      </c>
    </row>
    <row r="38" spans="3:22" x14ac:dyDescent="0.2">
      <c r="C38" s="47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</row>
  </sheetData>
  <phoneticPr fontId="2" type="noConversion"/>
  <pageMargins left="0.75" right="0.75" top="1" bottom="1" header="0.5" footer="0.5"/>
  <pageSetup scale="84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Mass Grading ETC</vt:lpstr>
      <vt:lpstr>'Mass Grading ETC'!Print_Area</vt:lpstr>
    </vt:vector>
  </TitlesOfParts>
  <Company>RTSI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kirbya</dc:creator>
  <cp:lastModifiedBy>Langston, Gary (RTKC)</cp:lastModifiedBy>
  <cp:lastPrinted>2007-07-18T20:48:27Z</cp:lastPrinted>
  <dcterms:created xsi:type="dcterms:W3CDTF">2007-07-18T15:52:22Z</dcterms:created>
  <dcterms:modified xsi:type="dcterms:W3CDTF">2016-03-14T20:19:17Z</dcterms:modified>
</cp:coreProperties>
</file>