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0" i="1" l="1"/>
  <c r="T20" i="1"/>
  <c r="D9" i="1"/>
  <c r="G9" i="1"/>
  <c r="D31" i="1" l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C31" i="1"/>
  <c r="B31" i="1" l="1"/>
  <c r="Y27" i="1"/>
  <c r="Y26" i="1" l="1"/>
  <c r="Y31" i="1" s="1"/>
  <c r="Q19" i="1"/>
  <c r="D17" i="1"/>
  <c r="D19" i="1" s="1"/>
  <c r="E17" i="1"/>
  <c r="E19" i="1" s="1"/>
  <c r="F17" i="1"/>
  <c r="F19" i="1" s="1"/>
  <c r="G17" i="1"/>
  <c r="G19" i="1" s="1"/>
  <c r="H17" i="1"/>
  <c r="H19" i="1" s="1"/>
  <c r="I17" i="1"/>
  <c r="I19" i="1" s="1"/>
  <c r="J17" i="1"/>
  <c r="J19" i="1" s="1"/>
  <c r="K17" i="1"/>
  <c r="K19" i="1" s="1"/>
  <c r="L17" i="1"/>
  <c r="L19" i="1" s="1"/>
  <c r="M17" i="1"/>
  <c r="M19" i="1" s="1"/>
  <c r="N17" i="1"/>
  <c r="N19" i="1" s="1"/>
  <c r="O17" i="1"/>
  <c r="O19" i="1" s="1"/>
  <c r="P17" i="1"/>
  <c r="P19" i="1" s="1"/>
  <c r="Q17" i="1"/>
  <c r="R17" i="1"/>
  <c r="R19" i="1" s="1"/>
  <c r="S17" i="1"/>
  <c r="S19" i="1" s="1"/>
  <c r="T17" i="1"/>
  <c r="T19" i="1" s="1"/>
  <c r="U17" i="1"/>
  <c r="U19" i="1" s="1"/>
  <c r="V17" i="1"/>
  <c r="V19" i="1" s="1"/>
  <c r="W17" i="1"/>
  <c r="W19" i="1" s="1"/>
  <c r="X17" i="1"/>
  <c r="X19" i="1" s="1"/>
  <c r="C17" i="1"/>
  <c r="C19" i="1" s="1"/>
  <c r="D6" i="1"/>
  <c r="D8" i="1" s="1"/>
  <c r="E6" i="1"/>
  <c r="F6" i="1"/>
  <c r="F8" i="1" s="1"/>
  <c r="G6" i="1"/>
  <c r="G8" i="1" s="1"/>
  <c r="H6" i="1"/>
  <c r="H8" i="1" s="1"/>
  <c r="I6" i="1"/>
  <c r="I8" i="1" s="1"/>
  <c r="J6" i="1"/>
  <c r="J8" i="1" s="1"/>
  <c r="K6" i="1"/>
  <c r="K8" i="1" s="1"/>
  <c r="L6" i="1"/>
  <c r="L8" i="1" s="1"/>
  <c r="C6" i="1"/>
  <c r="C8" i="1" s="1"/>
  <c r="E8" i="1"/>
  <c r="M8" i="1"/>
  <c r="N8" i="1"/>
  <c r="O8" i="1"/>
  <c r="P8" i="1"/>
  <c r="Q8" i="1"/>
  <c r="B16" i="1"/>
  <c r="Y16" i="1"/>
  <c r="R5" i="1"/>
  <c r="B5" i="1"/>
  <c r="B12" i="1"/>
  <c r="B23" i="1"/>
  <c r="R11" i="1"/>
  <c r="Y22" i="1"/>
  <c r="Y18" i="1"/>
  <c r="R7" i="1"/>
  <c r="B18" i="1"/>
  <c r="B7" i="1"/>
  <c r="Y17" i="1" l="1"/>
  <c r="Y19" i="1" s="1"/>
  <c r="B17" i="1"/>
  <c r="B19" i="1" s="1"/>
  <c r="R6" i="1"/>
  <c r="R8" i="1" s="1"/>
  <c r="B6" i="1"/>
  <c r="B8" i="1" s="1"/>
  <c r="Q20" i="1" l="1"/>
  <c r="N20" i="1"/>
  <c r="P20" i="1"/>
  <c r="G20" i="1"/>
  <c r="M20" i="1"/>
  <c r="K20" i="1"/>
  <c r="R20" i="1"/>
  <c r="I20" i="1"/>
  <c r="G10" i="1"/>
  <c r="E10" i="1"/>
  <c r="H10" i="1"/>
  <c r="F9" i="1"/>
  <c r="F10" i="1"/>
  <c r="E9" i="1"/>
  <c r="J20" i="1"/>
  <c r="S20" i="1"/>
  <c r="L20" i="1"/>
  <c r="F20" i="1"/>
  <c r="O20" i="1"/>
  <c r="H20" i="1"/>
  <c r="Y21" i="1"/>
  <c r="Y20" i="1" l="1"/>
  <c r="Y23" i="1" s="1"/>
  <c r="R9" i="1"/>
  <c r="R10" i="1"/>
  <c r="R12" i="1" l="1"/>
</calcChain>
</file>

<file path=xl/comments1.xml><?xml version="1.0" encoding="utf-8"?>
<comments xmlns="http://schemas.openxmlformats.org/spreadsheetml/2006/main">
  <authors>
    <author>Langston, Gary (RTKC)</author>
  </authors>
  <commentList>
    <comment ref="D9" authorId="0">
      <text>
        <r>
          <rPr>
            <b/>
            <sz val="9"/>
            <color indexed="81"/>
            <rFont val="Tahoma"/>
            <charset val="1"/>
          </rPr>
          <t>Langston, Gary (RTKC):</t>
        </r>
        <r>
          <rPr>
            <sz val="9"/>
            <color indexed="81"/>
            <rFont val="Tahoma"/>
            <charset val="1"/>
          </rPr>
          <t xml:space="preserve">
Moved money froward from 2019 to cover bond expenditures.</t>
        </r>
      </text>
    </comment>
    <comment ref="D20" authorId="0">
      <text>
        <r>
          <rPr>
            <b/>
            <sz val="9"/>
            <color indexed="81"/>
            <rFont val="Tahoma"/>
            <charset val="1"/>
          </rPr>
          <t>Langston, Gary (RTKC):</t>
        </r>
        <r>
          <rPr>
            <sz val="9"/>
            <color indexed="81"/>
            <rFont val="Tahoma"/>
            <charset val="1"/>
          </rPr>
          <t xml:space="preserve">
Moved money forward to cover bond expenditures in 2016.</t>
        </r>
      </text>
    </comment>
  </commentList>
</comments>
</file>

<file path=xl/sharedStrings.xml><?xml version="1.0" encoding="utf-8"?>
<sst xmlns="http://schemas.openxmlformats.org/spreadsheetml/2006/main" count="29" uniqueCount="16">
  <si>
    <t>Total</t>
  </si>
  <si>
    <t>Budget</t>
  </si>
  <si>
    <t>Parks</t>
  </si>
  <si>
    <t>Trees</t>
  </si>
  <si>
    <t>SS CDA</t>
  </si>
  <si>
    <t>V10 North</t>
  </si>
  <si>
    <t>Lot Production</t>
  </si>
  <si>
    <t>Commercial Acres</t>
  </si>
  <si>
    <t>Equiv. Resi Acres</t>
  </si>
  <si>
    <t>Total Acres</t>
  </si>
  <si>
    <t>Total Cost</t>
  </si>
  <si>
    <t>TOD Offsite Infrastructure</t>
  </si>
  <si>
    <t>Assumed Units/Acre for Equiv. Resi Acres</t>
  </si>
  <si>
    <t>Totals</t>
  </si>
  <si>
    <t>Station Improvements</t>
  </si>
  <si>
    <t>Last Edited 3-14-2016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</si>
</sst>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44" fontId="0" fillId="0" borderId="0" xfId="0" applyNumberFormat="1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 vertical="center"/>
    </xf>
    <xf numFmtId="0" fontId="0" fillId="0" borderId="1" xfId="0" applyBorder="1"/>
    <xf numFmtId="0" fontId="0" fillId="3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31"/>
  <sheetViews>
    <sheetView tabSelected="1" workbookViewId="0">
      <selection activeCell="F6" sqref="F6"/>
    </sheetView>
  </sheetViews>
  <sheetFormatPr defaultRowHeight="15" x14ac:dyDescent="0.25"/>
  <cols>
    <col min="1" max="1" width="24.28515625" bestFit="1" customWidth="1"/>
    <col min="2" max="2" width="12.5703125" bestFit="1" customWidth="1"/>
    <col min="3" max="3" width="10" bestFit="1" customWidth="1"/>
    <col min="4" max="5" width="11.5703125" bestFit="1" customWidth="1"/>
    <col min="6" max="8" width="10" bestFit="1" customWidth="1"/>
    <col min="9" max="9" width="12.5703125" bestFit="1" customWidth="1"/>
    <col min="10" max="21" width="11.5703125" bestFit="1" customWidth="1"/>
    <col min="22" max="22" width="10" bestFit="1" customWidth="1"/>
    <col min="23" max="24" width="6.140625" bestFit="1" customWidth="1"/>
    <col min="25" max="25" width="12.5703125" bestFit="1" customWidth="1"/>
  </cols>
  <sheetData>
    <row r="1" spans="1:25" x14ac:dyDescent="0.25">
      <c r="A1" s="7" t="s">
        <v>15</v>
      </c>
    </row>
    <row r="2" spans="1:25" x14ac:dyDescent="0.25">
      <c r="A2" t="s">
        <v>4</v>
      </c>
    </row>
    <row r="3" spans="1:25" ht="31.5" customHeight="1" x14ac:dyDescent="0.25">
      <c r="A3" s="4" t="s">
        <v>12</v>
      </c>
      <c r="B3" s="5">
        <v>25</v>
      </c>
    </row>
    <row r="4" spans="1:25" x14ac:dyDescent="0.25">
      <c r="B4" t="s">
        <v>0</v>
      </c>
      <c r="C4">
        <v>2015</v>
      </c>
      <c r="D4">
        <v>2016</v>
      </c>
      <c r="E4">
        <v>2017</v>
      </c>
      <c r="F4">
        <v>2018</v>
      </c>
      <c r="G4">
        <v>2019</v>
      </c>
      <c r="H4">
        <v>2020</v>
      </c>
      <c r="I4">
        <v>2021</v>
      </c>
      <c r="J4">
        <v>2022</v>
      </c>
      <c r="K4">
        <v>2023</v>
      </c>
      <c r="L4">
        <v>2024</v>
      </c>
      <c r="M4">
        <v>2025</v>
      </c>
      <c r="N4">
        <v>2026</v>
      </c>
      <c r="O4">
        <v>2027</v>
      </c>
      <c r="P4">
        <v>2028</v>
      </c>
      <c r="Q4">
        <v>2029</v>
      </c>
      <c r="R4" t="s">
        <v>13</v>
      </c>
    </row>
    <row r="5" spans="1:25" x14ac:dyDescent="0.25">
      <c r="A5" t="s">
        <v>6</v>
      </c>
      <c r="B5">
        <f>SUM(C5:Q5)</f>
        <v>265</v>
      </c>
      <c r="C5">
        <v>6</v>
      </c>
      <c r="D5">
        <v>28</v>
      </c>
      <c r="E5">
        <v>24</v>
      </c>
      <c r="F5">
        <v>30</v>
      </c>
      <c r="G5">
        <v>30</v>
      </c>
      <c r="H5">
        <v>30</v>
      </c>
      <c r="I5">
        <v>30</v>
      </c>
      <c r="J5">
        <v>30</v>
      </c>
      <c r="K5">
        <v>30</v>
      </c>
      <c r="L5">
        <v>27</v>
      </c>
      <c r="R5">
        <f>SUM(C5:Q5)</f>
        <v>265</v>
      </c>
    </row>
    <row r="6" spans="1:25" x14ac:dyDescent="0.25">
      <c r="A6" t="s">
        <v>8</v>
      </c>
      <c r="B6">
        <f>SUM(C6:Q6)</f>
        <v>10.6</v>
      </c>
      <c r="C6">
        <f>C5/$B$3</f>
        <v>0.24</v>
      </c>
      <c r="D6">
        <f t="shared" ref="D6:L6" si="0">D5/$B$3</f>
        <v>1.1200000000000001</v>
      </c>
      <c r="E6">
        <f t="shared" si="0"/>
        <v>0.96</v>
      </c>
      <c r="F6">
        <f t="shared" si="0"/>
        <v>1.2</v>
      </c>
      <c r="G6">
        <f t="shared" si="0"/>
        <v>1.2</v>
      </c>
      <c r="H6">
        <f t="shared" si="0"/>
        <v>1.2</v>
      </c>
      <c r="I6">
        <f t="shared" si="0"/>
        <v>1.2</v>
      </c>
      <c r="J6">
        <f t="shared" si="0"/>
        <v>1.2</v>
      </c>
      <c r="K6">
        <f t="shared" si="0"/>
        <v>1.2</v>
      </c>
      <c r="L6">
        <f t="shared" si="0"/>
        <v>1.08</v>
      </c>
      <c r="R6">
        <f>SUM(C6:Q6)</f>
        <v>10.6</v>
      </c>
    </row>
    <row r="7" spans="1:25" x14ac:dyDescent="0.25">
      <c r="A7" t="s">
        <v>7</v>
      </c>
      <c r="B7">
        <f>SUM(C7:Q7)</f>
        <v>19.8</v>
      </c>
      <c r="D7">
        <v>9.3000000000000007</v>
      </c>
      <c r="E7">
        <v>6.6</v>
      </c>
      <c r="F7">
        <v>3.9</v>
      </c>
      <c r="R7">
        <f>SUM(C7:Q7)</f>
        <v>19.8</v>
      </c>
    </row>
    <row r="8" spans="1:25" x14ac:dyDescent="0.25">
      <c r="A8" t="s">
        <v>9</v>
      </c>
      <c r="B8">
        <f>SUM(B6:B7)</f>
        <v>30.4</v>
      </c>
      <c r="C8">
        <f>C6+C7</f>
        <v>0.24</v>
      </c>
      <c r="D8">
        <f t="shared" ref="D8:Q8" si="1">D6+D7</f>
        <v>10.420000000000002</v>
      </c>
      <c r="E8">
        <f t="shared" si="1"/>
        <v>7.56</v>
      </c>
      <c r="F8">
        <f t="shared" si="1"/>
        <v>5.0999999999999996</v>
      </c>
      <c r="G8">
        <f t="shared" si="1"/>
        <v>1.2</v>
      </c>
      <c r="H8">
        <f t="shared" si="1"/>
        <v>1.2</v>
      </c>
      <c r="I8">
        <f t="shared" si="1"/>
        <v>1.2</v>
      </c>
      <c r="J8">
        <f t="shared" si="1"/>
        <v>1.2</v>
      </c>
      <c r="K8">
        <f t="shared" si="1"/>
        <v>1.2</v>
      </c>
      <c r="L8">
        <f t="shared" si="1"/>
        <v>1.08</v>
      </c>
      <c r="M8">
        <f t="shared" si="1"/>
        <v>0</v>
      </c>
      <c r="N8">
        <f t="shared" si="1"/>
        <v>0</v>
      </c>
      <c r="O8">
        <f t="shared" si="1"/>
        <v>0</v>
      </c>
      <c r="P8">
        <f t="shared" si="1"/>
        <v>0</v>
      </c>
      <c r="Q8">
        <f t="shared" si="1"/>
        <v>0</v>
      </c>
      <c r="R8">
        <f>SUM(R6:R7)</f>
        <v>30.4</v>
      </c>
    </row>
    <row r="9" spans="1:25" x14ac:dyDescent="0.25">
      <c r="A9" t="s">
        <v>1</v>
      </c>
      <c r="B9" s="1">
        <v>4587300</v>
      </c>
      <c r="D9" s="2">
        <f>(10.66/B8)*B9+400000</f>
        <v>2008572.9605263157</v>
      </c>
      <c r="E9" s="2">
        <f>(7.56/B8)*B9</f>
        <v>1140789.0789473683</v>
      </c>
      <c r="F9" s="2">
        <f>(5.1/B8)*B9</f>
        <v>769579.93421052629</v>
      </c>
      <c r="G9" s="2">
        <f>(7.08/B8)*B9-400000</f>
        <v>668358.02631578944</v>
      </c>
      <c r="J9" s="2"/>
      <c r="R9" s="2">
        <f>SUM(C9:Q9)</f>
        <v>4587300</v>
      </c>
    </row>
    <row r="10" spans="1:25" x14ac:dyDescent="0.25">
      <c r="A10" t="s">
        <v>2</v>
      </c>
      <c r="B10" s="1">
        <v>2680370</v>
      </c>
      <c r="D10" s="2"/>
      <c r="E10" s="2">
        <f>(10.66/B8)*B10</f>
        <v>939892.90131578944</v>
      </c>
      <c r="F10" s="2">
        <f>(7.56/B8)*B10</f>
        <v>666565.69736842101</v>
      </c>
      <c r="G10" s="2">
        <f>(5.1/B8)*B10</f>
        <v>449667.33552631579</v>
      </c>
      <c r="H10" s="2">
        <f>(7.08/B8)*B10</f>
        <v>624244.06578947371</v>
      </c>
      <c r="I10" s="2"/>
      <c r="J10" s="2"/>
      <c r="K10" s="2"/>
      <c r="L10" s="2"/>
      <c r="R10" s="2">
        <f t="shared" ref="R10:R11" si="2">SUM(C10:Q10)</f>
        <v>2680370</v>
      </c>
    </row>
    <row r="11" spans="1:25" x14ac:dyDescent="0.25">
      <c r="A11" t="s">
        <v>3</v>
      </c>
      <c r="B11" s="1">
        <v>548320</v>
      </c>
      <c r="E11" s="2">
        <v>78331.428571428565</v>
      </c>
      <c r="F11" s="2">
        <v>78331.428571428565</v>
      </c>
      <c r="G11" s="2">
        <v>78331.428571428565</v>
      </c>
      <c r="H11" s="2">
        <v>78331.428571428565</v>
      </c>
      <c r="I11" s="2">
        <v>78331.428571428565</v>
      </c>
      <c r="J11" s="2">
        <v>78331.428571428565</v>
      </c>
      <c r="K11" s="2">
        <v>78331.428571428565</v>
      </c>
      <c r="L11" s="2"/>
      <c r="M11" s="2"/>
      <c r="R11" s="2">
        <f t="shared" si="2"/>
        <v>548320</v>
      </c>
    </row>
    <row r="12" spans="1:25" x14ac:dyDescent="0.25">
      <c r="A12" t="s">
        <v>10</v>
      </c>
      <c r="B12" s="2">
        <f>SUM(B9:B11)</f>
        <v>7815990</v>
      </c>
      <c r="R12" s="2">
        <f>SUM(R9:R11)</f>
        <v>7815990</v>
      </c>
    </row>
    <row r="13" spans="1:25" x14ac:dyDescent="0.25">
      <c r="B13" s="2"/>
      <c r="R13" s="2"/>
    </row>
    <row r="14" spans="1:25" x14ac:dyDescent="0.25">
      <c r="A14" t="s">
        <v>5</v>
      </c>
    </row>
    <row r="15" spans="1:25" x14ac:dyDescent="0.25">
      <c r="B15" t="s">
        <v>0</v>
      </c>
      <c r="C15">
        <v>2015</v>
      </c>
      <c r="D15">
        <v>2016</v>
      </c>
      <c r="E15">
        <v>2017</v>
      </c>
      <c r="F15">
        <v>2018</v>
      </c>
      <c r="G15">
        <v>2019</v>
      </c>
      <c r="H15">
        <v>2020</v>
      </c>
      <c r="I15">
        <v>2021</v>
      </c>
      <c r="J15">
        <v>2022</v>
      </c>
      <c r="K15">
        <v>2023</v>
      </c>
      <c r="L15">
        <v>2024</v>
      </c>
      <c r="M15">
        <v>2025</v>
      </c>
      <c r="N15">
        <v>2026</v>
      </c>
      <c r="O15">
        <v>2027</v>
      </c>
      <c r="P15">
        <v>2028</v>
      </c>
      <c r="Q15">
        <v>2029</v>
      </c>
      <c r="R15">
        <v>2030</v>
      </c>
      <c r="S15">
        <v>2031</v>
      </c>
      <c r="T15">
        <v>2032</v>
      </c>
      <c r="U15">
        <v>2033</v>
      </c>
      <c r="V15">
        <v>2034</v>
      </c>
      <c r="W15">
        <v>2035</v>
      </c>
      <c r="X15">
        <v>2036</v>
      </c>
      <c r="Y15" t="s">
        <v>13</v>
      </c>
    </row>
    <row r="16" spans="1:25" x14ac:dyDescent="0.25">
      <c r="A16" t="s">
        <v>6</v>
      </c>
      <c r="B16">
        <f>SUM(C16:X16)</f>
        <v>1800</v>
      </c>
      <c r="I16">
        <v>80</v>
      </c>
      <c r="J16">
        <v>80</v>
      </c>
      <c r="K16">
        <v>80</v>
      </c>
      <c r="L16">
        <v>50</v>
      </c>
      <c r="M16">
        <v>80</v>
      </c>
      <c r="N16">
        <v>30</v>
      </c>
      <c r="O16">
        <v>90</v>
      </c>
      <c r="P16">
        <v>90</v>
      </c>
      <c r="Q16">
        <v>200</v>
      </c>
      <c r="R16">
        <v>200</v>
      </c>
      <c r="S16">
        <v>200</v>
      </c>
      <c r="T16">
        <v>200</v>
      </c>
      <c r="U16">
        <v>200</v>
      </c>
      <c r="V16">
        <v>220</v>
      </c>
      <c r="Y16">
        <f>SUM(C16:X16)</f>
        <v>1800</v>
      </c>
    </row>
    <row r="17" spans="1:25" x14ac:dyDescent="0.25">
      <c r="A17" t="s">
        <v>8</v>
      </c>
      <c r="B17">
        <f>SUM(C17:X17)</f>
        <v>72</v>
      </c>
      <c r="C17">
        <f>C16/$B$3</f>
        <v>0</v>
      </c>
      <c r="D17">
        <f t="shared" ref="D17:X17" si="3">D16/$B$3</f>
        <v>0</v>
      </c>
      <c r="E17">
        <f t="shared" si="3"/>
        <v>0</v>
      </c>
      <c r="F17">
        <f t="shared" si="3"/>
        <v>0</v>
      </c>
      <c r="G17">
        <f t="shared" si="3"/>
        <v>0</v>
      </c>
      <c r="H17">
        <f t="shared" si="3"/>
        <v>0</v>
      </c>
      <c r="I17">
        <f t="shared" si="3"/>
        <v>3.2</v>
      </c>
      <c r="J17">
        <f t="shared" si="3"/>
        <v>3.2</v>
      </c>
      <c r="K17">
        <f t="shared" si="3"/>
        <v>3.2</v>
      </c>
      <c r="L17">
        <f t="shared" si="3"/>
        <v>2</v>
      </c>
      <c r="M17">
        <f t="shared" si="3"/>
        <v>3.2</v>
      </c>
      <c r="N17">
        <f t="shared" si="3"/>
        <v>1.2</v>
      </c>
      <c r="O17">
        <f t="shared" si="3"/>
        <v>3.6</v>
      </c>
      <c r="P17">
        <f t="shared" si="3"/>
        <v>3.6</v>
      </c>
      <c r="Q17">
        <f t="shared" si="3"/>
        <v>8</v>
      </c>
      <c r="R17">
        <f t="shared" si="3"/>
        <v>8</v>
      </c>
      <c r="S17">
        <f t="shared" si="3"/>
        <v>8</v>
      </c>
      <c r="T17">
        <f t="shared" si="3"/>
        <v>8</v>
      </c>
      <c r="U17">
        <f t="shared" si="3"/>
        <v>8</v>
      </c>
      <c r="V17">
        <f t="shared" si="3"/>
        <v>8.8000000000000007</v>
      </c>
      <c r="W17">
        <f t="shared" si="3"/>
        <v>0</v>
      </c>
      <c r="X17">
        <f t="shared" si="3"/>
        <v>0</v>
      </c>
      <c r="Y17">
        <f>SUM(C17:X17)</f>
        <v>72</v>
      </c>
    </row>
    <row r="18" spans="1:25" x14ac:dyDescent="0.25">
      <c r="A18" t="s">
        <v>7</v>
      </c>
      <c r="B18">
        <f>SUM(C18:X18)</f>
        <v>209</v>
      </c>
      <c r="F18">
        <v>9.5</v>
      </c>
      <c r="G18">
        <v>0</v>
      </c>
      <c r="H18">
        <v>9.5</v>
      </c>
      <c r="I18">
        <v>29.4</v>
      </c>
      <c r="J18">
        <v>8</v>
      </c>
      <c r="K18">
        <v>31.5</v>
      </c>
      <c r="L18">
        <v>10</v>
      </c>
      <c r="M18">
        <v>22</v>
      </c>
      <c r="N18">
        <v>19.5</v>
      </c>
      <c r="O18">
        <v>14</v>
      </c>
      <c r="P18">
        <v>10</v>
      </c>
      <c r="Q18">
        <v>10</v>
      </c>
      <c r="R18">
        <v>10</v>
      </c>
      <c r="S18">
        <v>10</v>
      </c>
      <c r="T18">
        <v>10</v>
      </c>
      <c r="U18">
        <v>5.6</v>
      </c>
      <c r="Y18">
        <f>SUM(C18:X18)</f>
        <v>209</v>
      </c>
    </row>
    <row r="19" spans="1:25" x14ac:dyDescent="0.25">
      <c r="A19" t="s">
        <v>9</v>
      </c>
      <c r="B19">
        <f>SUM(B17:B18)</f>
        <v>281</v>
      </c>
      <c r="C19">
        <f t="shared" ref="C19:Y19" si="4">SUM(C17:C18)</f>
        <v>0</v>
      </c>
      <c r="D19">
        <f t="shared" si="4"/>
        <v>0</v>
      </c>
      <c r="E19">
        <f t="shared" si="4"/>
        <v>0</v>
      </c>
      <c r="F19">
        <f t="shared" si="4"/>
        <v>9.5</v>
      </c>
      <c r="G19">
        <f t="shared" si="4"/>
        <v>0</v>
      </c>
      <c r="H19">
        <f t="shared" si="4"/>
        <v>9.5</v>
      </c>
      <c r="I19">
        <f t="shared" si="4"/>
        <v>32.6</v>
      </c>
      <c r="J19">
        <f t="shared" si="4"/>
        <v>11.2</v>
      </c>
      <c r="K19">
        <f t="shared" si="4"/>
        <v>34.700000000000003</v>
      </c>
      <c r="L19">
        <f t="shared" si="4"/>
        <v>12</v>
      </c>
      <c r="M19">
        <f t="shared" si="4"/>
        <v>25.2</v>
      </c>
      <c r="N19">
        <f t="shared" si="4"/>
        <v>20.7</v>
      </c>
      <c r="O19">
        <f t="shared" si="4"/>
        <v>17.600000000000001</v>
      </c>
      <c r="P19">
        <f t="shared" si="4"/>
        <v>13.6</v>
      </c>
      <c r="Q19">
        <f t="shared" si="4"/>
        <v>18</v>
      </c>
      <c r="R19">
        <f t="shared" si="4"/>
        <v>18</v>
      </c>
      <c r="S19">
        <f t="shared" si="4"/>
        <v>18</v>
      </c>
      <c r="T19">
        <f t="shared" si="4"/>
        <v>18</v>
      </c>
      <c r="U19">
        <f t="shared" si="4"/>
        <v>13.6</v>
      </c>
      <c r="V19">
        <f t="shared" si="4"/>
        <v>8.8000000000000007</v>
      </c>
      <c r="W19">
        <f t="shared" si="4"/>
        <v>0</v>
      </c>
      <c r="X19">
        <f t="shared" si="4"/>
        <v>0</v>
      </c>
      <c r="Y19">
        <f t="shared" si="4"/>
        <v>281</v>
      </c>
    </row>
    <row r="20" spans="1:25" x14ac:dyDescent="0.25">
      <c r="A20" t="s">
        <v>1</v>
      </c>
      <c r="B20" s="1">
        <v>27189000</v>
      </c>
      <c r="D20" s="1">
        <f>851470+1315909+200000</f>
        <v>2367379</v>
      </c>
      <c r="F20" s="2">
        <f>(F19/$B$19)*$B$20</f>
        <v>919201.06761565839</v>
      </c>
      <c r="G20" s="3">
        <f t="shared" ref="G20:S20" si="5">(G19/$B$19)*$B$20</f>
        <v>0</v>
      </c>
      <c r="H20" s="2">
        <f t="shared" si="5"/>
        <v>919201.06761565839</v>
      </c>
      <c r="I20" s="2">
        <f t="shared" si="5"/>
        <v>3154311.0320284702</v>
      </c>
      <c r="J20" s="2">
        <f t="shared" si="5"/>
        <v>1083689.6797153025</v>
      </c>
      <c r="K20" s="2">
        <f t="shared" si="5"/>
        <v>3357502.8469750891</v>
      </c>
      <c r="L20" s="2">
        <f t="shared" si="5"/>
        <v>1161096.0854092527</v>
      </c>
      <c r="M20" s="2">
        <f t="shared" si="5"/>
        <v>2438301.7793594305</v>
      </c>
      <c r="N20" s="2">
        <f t="shared" si="5"/>
        <v>2002890.7473309608</v>
      </c>
      <c r="O20" s="2">
        <f t="shared" si="5"/>
        <v>1702940.9252669038</v>
      </c>
      <c r="P20" s="2">
        <f t="shared" si="5"/>
        <v>1315908.8967971529</v>
      </c>
      <c r="Q20" s="2">
        <f t="shared" si="5"/>
        <v>1741644.1281138791</v>
      </c>
      <c r="R20" s="2">
        <f t="shared" si="5"/>
        <v>1741644.1281138791</v>
      </c>
      <c r="S20" s="2">
        <f t="shared" si="5"/>
        <v>1741644.1281138791</v>
      </c>
      <c r="T20" s="2">
        <f>(T19/$B$19)*$B$20-200000</f>
        <v>1541644.1281138791</v>
      </c>
      <c r="U20" s="2"/>
      <c r="V20" s="2"/>
      <c r="W20" s="3"/>
      <c r="X20" s="3"/>
      <c r="Y20" s="1">
        <f>SUM(C20:X20)</f>
        <v>27188999.640569404</v>
      </c>
    </row>
    <row r="21" spans="1:25" x14ac:dyDescent="0.25">
      <c r="A21" t="s">
        <v>2</v>
      </c>
      <c r="B21" s="1">
        <v>1307569</v>
      </c>
      <c r="I21" s="2">
        <v>261513.8</v>
      </c>
      <c r="K21" s="2">
        <v>261513.8</v>
      </c>
      <c r="M21" s="2">
        <v>261513.8</v>
      </c>
      <c r="N21" s="1"/>
      <c r="O21" s="2">
        <v>261513.8</v>
      </c>
      <c r="P21" s="1"/>
      <c r="Q21" s="2">
        <v>261513.8</v>
      </c>
      <c r="R21" s="1"/>
      <c r="S21" s="1"/>
      <c r="T21" s="1"/>
      <c r="U21" s="1"/>
      <c r="V21" s="1"/>
      <c r="W21" s="1"/>
      <c r="X21" s="1"/>
      <c r="Y21" s="1">
        <f>SUM(C21:X21)</f>
        <v>1307569</v>
      </c>
    </row>
    <row r="22" spans="1:25" x14ac:dyDescent="0.25">
      <c r="A22" t="s">
        <v>3</v>
      </c>
      <c r="B22" s="1">
        <v>109000</v>
      </c>
      <c r="I22" s="2">
        <v>21800</v>
      </c>
      <c r="K22" s="2">
        <v>21800</v>
      </c>
      <c r="M22" s="2">
        <v>21800</v>
      </c>
      <c r="O22" s="2">
        <v>21800</v>
      </c>
      <c r="P22" s="1"/>
      <c r="Q22" s="2">
        <v>21800</v>
      </c>
      <c r="R22" s="1"/>
      <c r="S22" s="1"/>
      <c r="T22" s="1"/>
      <c r="U22" s="1"/>
      <c r="V22" s="1"/>
      <c r="W22" s="1"/>
      <c r="X22" s="1"/>
      <c r="Y22" s="1">
        <f t="shared" ref="Y22" si="6">SUM(C22:X22)</f>
        <v>109000</v>
      </c>
    </row>
    <row r="23" spans="1:25" x14ac:dyDescent="0.25">
      <c r="A23" t="s">
        <v>10</v>
      </c>
      <c r="B23" s="2">
        <f>SUM(B20:B22)</f>
        <v>28605569</v>
      </c>
      <c r="Y23" s="1">
        <f>SUM(Y20:Y22)</f>
        <v>28605568.640569404</v>
      </c>
    </row>
    <row r="25" spans="1:25" x14ac:dyDescent="0.25">
      <c r="A25" t="s">
        <v>11</v>
      </c>
      <c r="B25" t="s">
        <v>0</v>
      </c>
      <c r="C25">
        <v>2015</v>
      </c>
      <c r="D25">
        <v>2016</v>
      </c>
      <c r="E25">
        <v>2017</v>
      </c>
      <c r="F25">
        <v>2018</v>
      </c>
      <c r="G25">
        <v>2019</v>
      </c>
      <c r="H25">
        <v>2020</v>
      </c>
      <c r="I25">
        <v>2021</v>
      </c>
      <c r="J25">
        <v>2022</v>
      </c>
      <c r="K25">
        <v>2023</v>
      </c>
      <c r="L25">
        <v>2024</v>
      </c>
      <c r="M25">
        <v>2025</v>
      </c>
      <c r="N25">
        <v>2026</v>
      </c>
      <c r="O25">
        <v>2027</v>
      </c>
      <c r="P25">
        <v>2028</v>
      </c>
      <c r="Q25">
        <v>2029</v>
      </c>
      <c r="R25">
        <v>2030</v>
      </c>
      <c r="S25">
        <v>2031</v>
      </c>
      <c r="T25">
        <v>2032</v>
      </c>
      <c r="U25">
        <v>2033</v>
      </c>
      <c r="V25">
        <v>2034</v>
      </c>
      <c r="W25">
        <v>2035</v>
      </c>
      <c r="X25">
        <v>2036</v>
      </c>
      <c r="Y25" t="s">
        <v>13</v>
      </c>
    </row>
    <row r="26" spans="1:25" x14ac:dyDescent="0.25">
      <c r="B26" s="2">
        <v>7800000</v>
      </c>
      <c r="C26" s="2">
        <v>300000</v>
      </c>
      <c r="D26" s="2">
        <v>1600000</v>
      </c>
      <c r="E26" s="2"/>
      <c r="F26" s="2">
        <v>700000</v>
      </c>
      <c r="G26" s="2"/>
      <c r="H26" s="2">
        <v>700000</v>
      </c>
      <c r="I26" s="2">
        <v>70000</v>
      </c>
      <c r="J26" s="2">
        <v>400000</v>
      </c>
      <c r="K26" s="2">
        <v>1000000</v>
      </c>
      <c r="L26" s="2">
        <v>1300000</v>
      </c>
      <c r="M26" s="2">
        <v>1300000</v>
      </c>
      <c r="N26" s="2">
        <v>600000</v>
      </c>
      <c r="O26" s="2">
        <v>500000</v>
      </c>
      <c r="P26" s="2">
        <v>500000</v>
      </c>
      <c r="Q26" s="2">
        <v>500000</v>
      </c>
      <c r="R26" s="2">
        <v>330000</v>
      </c>
      <c r="S26" s="2"/>
      <c r="T26" s="2"/>
      <c r="U26" s="2"/>
      <c r="Y26" s="2">
        <f>SUM(C26:X26)</f>
        <v>9800000</v>
      </c>
    </row>
    <row r="27" spans="1:25" x14ac:dyDescent="0.25">
      <c r="A27" t="s">
        <v>14</v>
      </c>
      <c r="B27" s="2">
        <v>2000000</v>
      </c>
      <c r="C27" s="2"/>
      <c r="D27" s="2"/>
      <c r="E27" s="2"/>
      <c r="F27" s="2"/>
      <c r="G27" s="2"/>
      <c r="H27" s="2"/>
      <c r="K27" s="2"/>
      <c r="L27" s="2">
        <v>1000000</v>
      </c>
      <c r="M27" s="2">
        <v>1000000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>
        <f>SUM(C27:X27)</f>
        <v>2000000</v>
      </c>
    </row>
    <row r="30" spans="1:25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1:25" x14ac:dyDescent="0.25">
      <c r="A31" t="s">
        <v>0</v>
      </c>
      <c r="B31" s="2">
        <f>SUM(B26:B30)</f>
        <v>9800000</v>
      </c>
      <c r="C31" s="2">
        <f>SUM(C26:C30)</f>
        <v>300000</v>
      </c>
      <c r="D31" s="2">
        <f t="shared" ref="D31:X31" si="7">SUM(D26:D30)</f>
        <v>1600000</v>
      </c>
      <c r="E31" s="2">
        <f t="shared" si="7"/>
        <v>0</v>
      </c>
      <c r="F31" s="2">
        <f t="shared" si="7"/>
        <v>700000</v>
      </c>
      <c r="G31" s="2">
        <f t="shared" si="7"/>
        <v>0</v>
      </c>
      <c r="H31" s="2">
        <f t="shared" si="7"/>
        <v>700000</v>
      </c>
      <c r="I31" s="2">
        <f t="shared" si="7"/>
        <v>70000</v>
      </c>
      <c r="J31" s="2">
        <f t="shared" si="7"/>
        <v>400000</v>
      </c>
      <c r="K31" s="2">
        <f t="shared" si="7"/>
        <v>1000000</v>
      </c>
      <c r="L31" s="2">
        <f t="shared" si="7"/>
        <v>2300000</v>
      </c>
      <c r="M31" s="2">
        <f t="shared" si="7"/>
        <v>2300000</v>
      </c>
      <c r="N31" s="2">
        <f t="shared" si="7"/>
        <v>600000</v>
      </c>
      <c r="O31" s="2">
        <f t="shared" si="7"/>
        <v>500000</v>
      </c>
      <c r="P31" s="2">
        <f t="shared" si="7"/>
        <v>500000</v>
      </c>
      <c r="Q31" s="2">
        <f t="shared" si="7"/>
        <v>500000</v>
      </c>
      <c r="R31" s="2">
        <f t="shared" si="7"/>
        <v>330000</v>
      </c>
      <c r="S31" s="2">
        <f t="shared" si="7"/>
        <v>0</v>
      </c>
      <c r="T31" s="2">
        <f t="shared" si="7"/>
        <v>0</v>
      </c>
      <c r="U31" s="2">
        <f t="shared" si="7"/>
        <v>0</v>
      </c>
      <c r="V31" s="2">
        <f t="shared" si="7"/>
        <v>0</v>
      </c>
      <c r="W31" s="2">
        <f t="shared" si="7"/>
        <v>0</v>
      </c>
      <c r="X31" s="2">
        <f t="shared" si="7"/>
        <v>0</v>
      </c>
      <c r="Y31" s="2">
        <f>SUM(Y26:Y30)</f>
        <v>11800000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Rio Tinto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Langston, Gary (RTKC)</dc:creator>
  <cp:lastModifiedBy>Langston, Gary (RTKC)</cp:lastModifiedBy>
  <dcterms:created xsi:type="dcterms:W3CDTF">2015-07-03T15:39:58Z</dcterms:created>
  <dcterms:modified xsi:type="dcterms:W3CDTF">2016-03-14T21:28:11Z</dcterms:modified>
</cp:coreProperties>
</file>